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harts/chart109.xml" ContentType="application/vnd.openxmlformats-officedocument.drawingml.chart+xml"/>
  <Override PartName="/xl/charts/chart110.xml" ContentType="application/vnd.openxmlformats-officedocument.drawingml.chart+xml"/>
  <Override PartName="/xl/charts/chart111.xml" ContentType="application/vnd.openxmlformats-officedocument.drawingml.chart+xml"/>
  <Override PartName="/xl/charts/chart112.xml" ContentType="application/vnd.openxmlformats-officedocument.drawingml.chart+xml"/>
  <Override PartName="/xl/charts/chart113.xml" ContentType="application/vnd.openxmlformats-officedocument.drawingml.chart+xml"/>
  <Override PartName="/xl/charts/chart114.xml" ContentType="application/vnd.openxmlformats-officedocument.drawingml.chart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115.xml" ContentType="application/vnd.openxmlformats-officedocument.drawingml.chart+xml"/>
  <Override PartName="/xl/charts/chart116.xml" ContentType="application/vnd.openxmlformats-officedocument.drawingml.chart+xml"/>
  <Override PartName="/xl/charts/chart117.xml" ContentType="application/vnd.openxmlformats-officedocument.drawingml.chart+xml"/>
  <Override PartName="/xl/charts/chart118.xml" ContentType="application/vnd.openxmlformats-officedocument.drawingml.chart+xml"/>
  <Override PartName="/xl/charts/chart119.xml" ContentType="application/vnd.openxmlformats-officedocument.drawingml.chart+xml"/>
  <Override PartName="/xl/charts/chart120.xml" ContentType="application/vnd.openxmlformats-officedocument.drawingml.chart+xml"/>
  <Override PartName="/xl/charts/chart121.xml" ContentType="application/vnd.openxmlformats-officedocument.drawingml.chart+xml"/>
  <Override PartName="/xl/charts/chart122.xml" ContentType="application/vnd.openxmlformats-officedocument.drawingml.chart+xml"/>
  <Override PartName="/xl/charts/chart123.xml" ContentType="application/vnd.openxmlformats-officedocument.drawingml.chart+xml"/>
  <Override PartName="/xl/charts/chart124.xml" ContentType="application/vnd.openxmlformats-officedocument.drawingml.chart+xml"/>
  <Override PartName="/xl/charts/chart125.xml" ContentType="application/vnd.openxmlformats-officedocument.drawingml.chart+xml"/>
  <Override PartName="/xl/charts/chart126.xml" ContentType="application/vnd.openxmlformats-officedocument.drawingml.chart+xml"/>
  <Override PartName="/xl/charts/chart127.xml" ContentType="application/vnd.openxmlformats-officedocument.drawingml.chart+xml"/>
  <Override PartName="/xl/charts/chart128.xml" ContentType="application/vnd.openxmlformats-officedocument.drawingml.chart+xml"/>
  <Override PartName="/xl/charts/chart129.xml" ContentType="application/vnd.openxmlformats-officedocument.drawingml.chart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chart132.xml" ContentType="application/vnd.openxmlformats-officedocument.drawingml.chart+xml"/>
  <Override PartName="/xl/charts/chart133.xml" ContentType="application/vnd.openxmlformats-officedocument.drawingml.chart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harts/chart134.xml" ContentType="application/vnd.openxmlformats-officedocument.drawingml.chart+xml"/>
  <Override PartName="/xl/charts/chart135.xml" ContentType="application/vnd.openxmlformats-officedocument.drawingml.chart+xml"/>
  <Override PartName="/xl/charts/chart136.xml" ContentType="application/vnd.openxmlformats-officedocument.drawingml.chart+xml"/>
  <Override PartName="/xl/charts/chart137.xml" ContentType="application/vnd.openxmlformats-officedocument.drawingml.chart+xml"/>
  <Override PartName="/xl/charts/chart138.xml" ContentType="application/vnd.openxmlformats-officedocument.drawingml.chart+xml"/>
  <Override PartName="/xl/charts/chart139.xml" ContentType="application/vnd.openxmlformats-officedocument.drawingml.chart+xml"/>
  <Override PartName="/xl/charts/chart140.xml" ContentType="application/vnd.openxmlformats-officedocument.drawingml.chart+xml"/>
  <Override PartName="/xl/charts/chart141.xml" ContentType="application/vnd.openxmlformats-officedocument.drawingml.chart+xml"/>
  <Override PartName="/xl/charts/chart142.xml" ContentType="application/vnd.openxmlformats-officedocument.drawingml.chart+xml"/>
  <Override PartName="/xl/charts/chart143.xml" ContentType="application/vnd.openxmlformats-officedocument.drawingml.chart+xml"/>
  <Override PartName="/xl/charts/chart144.xml" ContentType="application/vnd.openxmlformats-officedocument.drawingml.chart+xml"/>
  <Override PartName="/xl/charts/chart145.xml" ContentType="application/vnd.openxmlformats-officedocument.drawingml.chart+xml"/>
  <Override PartName="/xl/charts/chart146.xml" ContentType="application/vnd.openxmlformats-officedocument.drawingml.chart+xml"/>
  <Override PartName="/xl/charts/chart147.xml" ContentType="application/vnd.openxmlformats-officedocument.drawingml.chart+xml"/>
  <Override PartName="/xl/charts/chart148.xml" ContentType="application/vnd.openxmlformats-officedocument.drawingml.chart+xml"/>
  <Override PartName="/xl/charts/chart149.xml" ContentType="application/vnd.openxmlformats-officedocument.drawingml.chart+xml"/>
  <Override PartName="/xl/charts/chart150.xml" ContentType="application/vnd.openxmlformats-officedocument.drawingml.chart+xml"/>
  <Override PartName="/xl/charts/chart151.xml" ContentType="application/vnd.openxmlformats-officedocument.drawingml.chart+xml"/>
  <Override PartName="/xl/charts/chart152.xml" ContentType="application/vnd.openxmlformats-officedocument.drawingml.chart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charts/chart153.xml" ContentType="application/vnd.openxmlformats-officedocument.drawingml.chart+xml"/>
  <Override PartName="/xl/charts/chart154.xml" ContentType="application/vnd.openxmlformats-officedocument.drawingml.chart+xml"/>
  <Override PartName="/xl/charts/chart155.xml" ContentType="application/vnd.openxmlformats-officedocument.drawingml.chart+xml"/>
  <Override PartName="/xl/charts/chart156.xml" ContentType="application/vnd.openxmlformats-officedocument.drawingml.chart+xml"/>
  <Override PartName="/xl/charts/chart157.xml" ContentType="application/vnd.openxmlformats-officedocument.drawingml.chart+xml"/>
  <Override PartName="/xl/charts/chart158.xml" ContentType="application/vnd.openxmlformats-officedocument.drawingml.chart+xml"/>
  <Override PartName="/xl/charts/chart159.xml" ContentType="application/vnd.openxmlformats-officedocument.drawingml.chart+xml"/>
  <Override PartName="/xl/charts/chart160.xml" ContentType="application/vnd.openxmlformats-officedocument.drawingml.chart+xml"/>
  <Override PartName="/xl/charts/chart161.xml" ContentType="application/vnd.openxmlformats-officedocument.drawingml.chart+xml"/>
  <Override PartName="/xl/charts/chart162.xml" ContentType="application/vnd.openxmlformats-officedocument.drawingml.chart+xml"/>
  <Override PartName="/xl/charts/chart163.xml" ContentType="application/vnd.openxmlformats-officedocument.drawingml.chart+xml"/>
  <Override PartName="/xl/charts/chart164.xml" ContentType="application/vnd.openxmlformats-officedocument.drawingml.chart+xml"/>
  <Override PartName="/xl/charts/chart165.xml" ContentType="application/vnd.openxmlformats-officedocument.drawingml.chart+xml"/>
  <Override PartName="/xl/charts/chart166.xml" ContentType="application/vnd.openxmlformats-officedocument.drawingml.chart+xml"/>
  <Override PartName="/xl/charts/chart167.xml" ContentType="application/vnd.openxmlformats-officedocument.drawingml.chart+xml"/>
  <Override PartName="/xl/charts/chart168.xml" ContentType="application/vnd.openxmlformats-officedocument.drawingml.chart+xml"/>
  <Override PartName="/xl/charts/chart169.xml" ContentType="application/vnd.openxmlformats-officedocument.drawingml.chart+xml"/>
  <Override PartName="/xl/charts/chart170.xml" ContentType="application/vnd.openxmlformats-officedocument.drawingml.chart+xml"/>
  <Override PartName="/xl/charts/chart171.xml" ContentType="application/vnd.openxmlformats-officedocument.drawingml.chart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charts/chart172.xml" ContentType="application/vnd.openxmlformats-officedocument.drawingml.chart+xml"/>
  <Override PartName="/xl/charts/chart173.xml" ContentType="application/vnd.openxmlformats-officedocument.drawingml.chart+xml"/>
  <Override PartName="/xl/charts/chart174.xml" ContentType="application/vnd.openxmlformats-officedocument.drawingml.chart+xml"/>
  <Override PartName="/xl/charts/chart175.xml" ContentType="application/vnd.openxmlformats-officedocument.drawingml.chart+xml"/>
  <Override PartName="/xl/charts/chart176.xml" ContentType="application/vnd.openxmlformats-officedocument.drawingml.chart+xml"/>
  <Override PartName="/xl/charts/chart177.xml" ContentType="application/vnd.openxmlformats-officedocument.drawingml.chart+xml"/>
  <Override PartName="/xl/charts/chart178.xml" ContentType="application/vnd.openxmlformats-officedocument.drawingml.chart+xml"/>
  <Override PartName="/xl/charts/chart179.xml" ContentType="application/vnd.openxmlformats-officedocument.drawingml.chart+xml"/>
  <Override PartName="/xl/charts/chart180.xml" ContentType="application/vnd.openxmlformats-officedocument.drawingml.chart+xml"/>
  <Override PartName="/xl/charts/chart181.xml" ContentType="application/vnd.openxmlformats-officedocument.drawingml.chart+xml"/>
  <Override PartName="/xl/charts/chart182.xml" ContentType="application/vnd.openxmlformats-officedocument.drawingml.chart+xml"/>
  <Override PartName="/xl/charts/chart183.xml" ContentType="application/vnd.openxmlformats-officedocument.drawingml.chart+xml"/>
  <Override PartName="/xl/charts/chart184.xml" ContentType="application/vnd.openxmlformats-officedocument.drawingml.chart+xml"/>
  <Override PartName="/xl/charts/chart185.xml" ContentType="application/vnd.openxmlformats-officedocument.drawingml.chart+xml"/>
  <Override PartName="/xl/charts/chart186.xml" ContentType="application/vnd.openxmlformats-officedocument.drawingml.chart+xml"/>
  <Override PartName="/xl/charts/chart187.xml" ContentType="application/vnd.openxmlformats-officedocument.drawingml.chart+xml"/>
  <Override PartName="/xl/charts/chart188.xml" ContentType="application/vnd.openxmlformats-officedocument.drawingml.chart+xml"/>
  <Override PartName="/xl/charts/chart189.xml" ContentType="application/vnd.openxmlformats-officedocument.drawingml.chart+xml"/>
  <Override PartName="/xl/charts/chart190.xml" ContentType="application/vnd.openxmlformats-officedocument.drawingml.chart+xml"/>
  <Override PartName="/xl/drawings/drawing11.xml" ContentType="application/vnd.openxmlformats-officedocument.drawing+xml"/>
  <Override PartName="/xl/charts/chart191.xml" ContentType="application/vnd.openxmlformats-officedocument.drawingml.chart+xml"/>
  <Override PartName="/xl/drawings/drawing12.xml" ContentType="application/vnd.openxmlformats-officedocument.drawing+xml"/>
  <Override PartName="/xl/charts/chart19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9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19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IC_CCT\Downloads\Nueva carpeta (3)\"/>
    </mc:Choice>
  </mc:AlternateContent>
  <bookViews>
    <workbookView xWindow="0" yWindow="0" windowWidth="28800" windowHeight="12330"/>
  </bookViews>
  <sheets>
    <sheet name="TUMACO" sheetId="1" r:id="rId1"/>
    <sheet name="HABI-T" sheetId="2" state="hidden" r:id="rId2"/>
    <sheet name="BARBACOAS" sheetId="3" r:id="rId3"/>
    <sheet name="EL CHARCO" sheetId="4" r:id="rId4"/>
    <sheet name="FRANCISCO PIZARRO" sheetId="5" r:id="rId5"/>
    <sheet name="LA TOLA" sheetId="6" r:id="rId6"/>
    <sheet name="MAGÜI PAYAN" sheetId="7" r:id="rId7"/>
    <sheet name="MOSQUERA" sheetId="8" r:id="rId8"/>
    <sheet name="OLAYA HERRERA" sheetId="9" r:id="rId9"/>
    <sheet name="ROBERTO PAYAN" sheetId="10" r:id="rId10"/>
    <sheet name="SANTA BARBARA" sheetId="11" r:id="rId11"/>
    <sheet name="REGISTRADURIA" sheetId="12" r:id="rId12"/>
    <sheet name="CANCELACIONES" sheetId="13" r:id="rId13"/>
  </sheets>
  <externalReferences>
    <externalReference r:id="rId14"/>
  </externalReferences>
  <calcPr calcId="162913"/>
</workbook>
</file>

<file path=xl/calcChain.xml><?xml version="1.0" encoding="utf-8"?>
<calcChain xmlns="http://schemas.openxmlformats.org/spreadsheetml/2006/main">
  <c r="L14" i="13" l="1"/>
  <c r="M14" i="13" s="1"/>
  <c r="J14" i="13"/>
  <c r="K14" i="13" s="1"/>
  <c r="I14" i="13"/>
  <c r="H14" i="13"/>
  <c r="F14" i="13"/>
  <c r="G14" i="13" s="1"/>
  <c r="D14" i="13"/>
  <c r="E14" i="13" s="1"/>
  <c r="C14" i="13"/>
  <c r="B14" i="13"/>
  <c r="K13" i="13"/>
  <c r="I13" i="13"/>
  <c r="G13" i="13"/>
  <c r="E13" i="13"/>
  <c r="C13" i="13"/>
  <c r="K12" i="13"/>
  <c r="I12" i="13"/>
  <c r="G12" i="13"/>
  <c r="E12" i="13"/>
  <c r="C12" i="13"/>
  <c r="K11" i="13"/>
  <c r="I11" i="13"/>
  <c r="G11" i="13"/>
  <c r="E11" i="13"/>
  <c r="C11" i="13"/>
  <c r="K10" i="13"/>
  <c r="I10" i="13"/>
  <c r="G10" i="13"/>
  <c r="E10" i="13"/>
  <c r="C10" i="13"/>
  <c r="K9" i="13"/>
  <c r="I9" i="13"/>
  <c r="G9" i="13"/>
  <c r="E9" i="13"/>
  <c r="C9" i="13"/>
  <c r="K8" i="13"/>
  <c r="I8" i="13"/>
  <c r="G8" i="13"/>
  <c r="E8" i="13"/>
  <c r="C8" i="13"/>
  <c r="K7" i="13"/>
  <c r="I7" i="13"/>
  <c r="G7" i="13"/>
  <c r="E7" i="13"/>
  <c r="C7" i="13"/>
  <c r="K6" i="13"/>
  <c r="I6" i="13"/>
  <c r="G6" i="13"/>
  <c r="E6" i="13"/>
  <c r="C6" i="13"/>
  <c r="K5" i="13"/>
  <c r="I5" i="13"/>
  <c r="G5" i="13"/>
  <c r="E5" i="13"/>
  <c r="C5" i="13"/>
  <c r="K4" i="13"/>
  <c r="I4" i="13"/>
  <c r="G4" i="13"/>
  <c r="E4" i="13"/>
  <c r="C4" i="13"/>
  <c r="C20" i="12"/>
  <c r="D19" i="12"/>
  <c r="D18" i="12"/>
  <c r="D17" i="12"/>
  <c r="D16" i="12"/>
  <c r="D15" i="12"/>
  <c r="D14" i="12"/>
  <c r="D13" i="12"/>
  <c r="D12" i="12"/>
  <c r="D11" i="12"/>
  <c r="D10" i="12"/>
  <c r="D20" i="12" s="1"/>
  <c r="AC87" i="11"/>
  <c r="AB87" i="11"/>
  <c r="AA87" i="11"/>
  <c r="AC83" i="11"/>
  <c r="AB83" i="11"/>
  <c r="AA83" i="11"/>
  <c r="AC82" i="11"/>
  <c r="AC89" i="11" s="1"/>
  <c r="AB82" i="11"/>
  <c r="AB89" i="11" s="1"/>
  <c r="AA82" i="11"/>
  <c r="AA89" i="11" s="1"/>
  <c r="AA80" i="11"/>
  <c r="AC76" i="11"/>
  <c r="AC73" i="11"/>
  <c r="AB73" i="11"/>
  <c r="AA73" i="11"/>
  <c r="E66" i="11"/>
  <c r="D66" i="11"/>
  <c r="C66" i="11"/>
  <c r="AC64" i="11"/>
  <c r="AB64" i="11"/>
  <c r="AA64" i="11"/>
  <c r="E64" i="11"/>
  <c r="D64" i="11"/>
  <c r="C64" i="11"/>
  <c r="E62" i="11"/>
  <c r="D62" i="11"/>
  <c r="C62" i="11"/>
  <c r="AC60" i="11"/>
  <c r="AB58" i="11"/>
  <c r="AA58" i="11"/>
  <c r="E58" i="11"/>
  <c r="E59" i="11" s="1"/>
  <c r="D58" i="11"/>
  <c r="D59" i="11" s="1"/>
  <c r="C58" i="11"/>
  <c r="C59" i="11" s="1"/>
  <c r="E57" i="11"/>
  <c r="D57" i="11"/>
  <c r="C57" i="11"/>
  <c r="E55" i="11"/>
  <c r="D55" i="11"/>
  <c r="C55" i="11"/>
  <c r="E53" i="11"/>
  <c r="D53" i="11"/>
  <c r="C53" i="11"/>
  <c r="AC50" i="11"/>
  <c r="AC62" i="11" s="1"/>
  <c r="AB50" i="11"/>
  <c r="AA50" i="11"/>
  <c r="E49" i="11"/>
  <c r="D49" i="11"/>
  <c r="C49" i="11"/>
  <c r="C50" i="11" s="1"/>
  <c r="E47" i="11"/>
  <c r="D47" i="11"/>
  <c r="C47" i="11"/>
  <c r="AC45" i="11"/>
  <c r="AB45" i="11"/>
  <c r="AA45" i="11"/>
  <c r="E45" i="11"/>
  <c r="D45" i="11"/>
  <c r="C45" i="11"/>
  <c r="E43" i="11"/>
  <c r="D43" i="11"/>
  <c r="C43" i="11"/>
  <c r="E39" i="11"/>
  <c r="D39" i="11"/>
  <c r="C39" i="11"/>
  <c r="AC37" i="11"/>
  <c r="AB37" i="11"/>
  <c r="AA37" i="11"/>
  <c r="AB34" i="11"/>
  <c r="AB35" i="11" s="1"/>
  <c r="AA34" i="11"/>
  <c r="AA35" i="11" s="1"/>
  <c r="E34" i="11"/>
  <c r="D34" i="11"/>
  <c r="C34" i="11"/>
  <c r="AC33" i="11"/>
  <c r="AB33" i="11"/>
  <c r="AA33" i="11"/>
  <c r="AC32" i="11"/>
  <c r="AC39" i="11" s="1"/>
  <c r="AB32" i="11"/>
  <c r="AB39" i="11" s="1"/>
  <c r="AA32" i="11"/>
  <c r="AA39" i="11" s="1"/>
  <c r="AC31" i="11"/>
  <c r="AB31" i="11"/>
  <c r="AA31" i="11"/>
  <c r="AC30" i="11"/>
  <c r="AB30" i="11"/>
  <c r="AA30" i="11"/>
  <c r="AC28" i="11"/>
  <c r="AB28" i="11"/>
  <c r="AA28" i="11"/>
  <c r="AC27" i="11"/>
  <c r="AB27" i="11"/>
  <c r="AA27" i="11"/>
  <c r="AC26" i="11"/>
  <c r="AB26" i="11"/>
  <c r="AA26" i="11"/>
  <c r="K24" i="11"/>
  <c r="J24" i="11"/>
  <c r="I24" i="11"/>
  <c r="K22" i="11"/>
  <c r="J22" i="11"/>
  <c r="I22" i="11"/>
  <c r="AC21" i="11"/>
  <c r="AB21" i="11"/>
  <c r="AA21" i="11"/>
  <c r="AC20" i="11"/>
  <c r="AC24" i="11" s="1"/>
  <c r="AB20" i="11"/>
  <c r="AB24" i="11" s="1"/>
  <c r="AA20" i="11"/>
  <c r="AA24" i="11" s="1"/>
  <c r="K20" i="11"/>
  <c r="J20" i="11"/>
  <c r="I20" i="11"/>
  <c r="AC17" i="11"/>
  <c r="AB17" i="11"/>
  <c r="AA17" i="11"/>
  <c r="K17" i="11"/>
  <c r="J17" i="11"/>
  <c r="I17" i="11"/>
  <c r="AC15" i="11"/>
  <c r="AB15" i="11"/>
  <c r="AA15" i="11"/>
  <c r="K15" i="11"/>
  <c r="J15" i="11"/>
  <c r="I15" i="11"/>
  <c r="AC13" i="11"/>
  <c r="AB13" i="11"/>
  <c r="AA13" i="11"/>
  <c r="FJ11" i="11"/>
  <c r="FI11" i="11"/>
  <c r="FH11" i="11"/>
  <c r="FG11" i="11"/>
  <c r="FF11" i="11"/>
  <c r="FE11" i="11"/>
  <c r="FD11" i="11"/>
  <c r="FC11" i="11"/>
  <c r="FB11" i="11"/>
  <c r="FA11" i="11"/>
  <c r="EZ11" i="11"/>
  <c r="EY11" i="11"/>
  <c r="EX11" i="11"/>
  <c r="EW11" i="11"/>
  <c r="EV11" i="11"/>
  <c r="EU11" i="11"/>
  <c r="ET11" i="11"/>
  <c r="ES11" i="11"/>
  <c r="ER11" i="11"/>
  <c r="EQ11" i="11"/>
  <c r="EP11" i="11"/>
  <c r="EO11" i="11"/>
  <c r="EN11" i="11"/>
  <c r="EM11" i="11"/>
  <c r="EL11" i="11"/>
  <c r="EK11" i="11"/>
  <c r="EJ11" i="11"/>
  <c r="EI11" i="11"/>
  <c r="EH11" i="11"/>
  <c r="EG11" i="11"/>
  <c r="EF11" i="11"/>
  <c r="EE11" i="11"/>
  <c r="ED11" i="11"/>
  <c r="EC11" i="11"/>
  <c r="EB11" i="11"/>
  <c r="EA11" i="11"/>
  <c r="DZ11" i="11"/>
  <c r="DY11" i="11"/>
  <c r="DX11" i="11"/>
  <c r="DW11" i="11"/>
  <c r="DV11" i="11"/>
  <c r="DU11" i="11"/>
  <c r="DT11" i="11"/>
  <c r="DS11" i="11"/>
  <c r="DR11" i="11"/>
  <c r="DQ11" i="11"/>
  <c r="DP11" i="11"/>
  <c r="DO11" i="11"/>
  <c r="DN11" i="11"/>
  <c r="DM11" i="11"/>
  <c r="DL11" i="11"/>
  <c r="DK11" i="11"/>
  <c r="DJ11" i="11"/>
  <c r="DI11" i="11"/>
  <c r="DH11" i="11"/>
  <c r="DG11" i="11"/>
  <c r="DF11" i="11"/>
  <c r="DE11" i="11"/>
  <c r="DD11" i="11"/>
  <c r="DC11" i="11"/>
  <c r="DB11" i="11"/>
  <c r="DA11" i="11"/>
  <c r="CZ11" i="11"/>
  <c r="CY11" i="11"/>
  <c r="CX11" i="11"/>
  <c r="CW11" i="11"/>
  <c r="CV11" i="11"/>
  <c r="CU11" i="11"/>
  <c r="CT11" i="11"/>
  <c r="CS11" i="11"/>
  <c r="CR11" i="11"/>
  <c r="CQ11" i="11"/>
  <c r="CP11" i="11"/>
  <c r="CO11" i="11"/>
  <c r="CN11" i="11"/>
  <c r="CM11" i="11"/>
  <c r="CL11" i="11"/>
  <c r="CK11" i="11"/>
  <c r="CJ11" i="11"/>
  <c r="CI11" i="11"/>
  <c r="CH11" i="11"/>
  <c r="CG11" i="11"/>
  <c r="CF11" i="11"/>
  <c r="CE11" i="11"/>
  <c r="CD11" i="11"/>
  <c r="CC11" i="11"/>
  <c r="CB11" i="11"/>
  <c r="CA11" i="11"/>
  <c r="BZ11" i="11"/>
  <c r="BY11" i="11"/>
  <c r="BX11" i="11"/>
  <c r="BW11" i="11"/>
  <c r="BV11" i="11"/>
  <c r="BU11" i="11"/>
  <c r="BT11" i="11"/>
  <c r="BS11" i="11"/>
  <c r="BR11" i="11"/>
  <c r="BQ11" i="11"/>
  <c r="BP11" i="11"/>
  <c r="BO11" i="11"/>
  <c r="BN11" i="11"/>
  <c r="BM11" i="11"/>
  <c r="BK11" i="11"/>
  <c r="BJ11" i="11"/>
  <c r="BI11" i="11"/>
  <c r="BH11" i="11"/>
  <c r="BG11" i="11"/>
  <c r="BF11" i="11"/>
  <c r="BE11" i="11"/>
  <c r="BD11" i="11"/>
  <c r="BC11" i="11"/>
  <c r="BB11" i="11"/>
  <c r="BA11" i="11"/>
  <c r="AZ11" i="11"/>
  <c r="AY11" i="11"/>
  <c r="AX11" i="11"/>
  <c r="AW11" i="11"/>
  <c r="AV11" i="11"/>
  <c r="AU11" i="11"/>
  <c r="AT11" i="11"/>
  <c r="AS11" i="11"/>
  <c r="AR11" i="11"/>
  <c r="AQ11" i="11"/>
  <c r="AC11" i="11"/>
  <c r="AB11" i="11"/>
  <c r="AA11" i="11"/>
  <c r="K11" i="11"/>
  <c r="J11" i="11"/>
  <c r="I11" i="11"/>
  <c r="K10" i="11"/>
  <c r="J10" i="11"/>
  <c r="I10" i="11"/>
  <c r="E10" i="11"/>
  <c r="D10" i="11"/>
  <c r="C10" i="11"/>
  <c r="E9" i="11"/>
  <c r="E15" i="11" s="1"/>
  <c r="D9" i="11"/>
  <c r="D15" i="11" s="1"/>
  <c r="C9" i="11"/>
  <c r="C15" i="11" s="1"/>
  <c r="AC89" i="10"/>
  <c r="AB85" i="10"/>
  <c r="AA85" i="10"/>
  <c r="AC82" i="10"/>
  <c r="AB82" i="10"/>
  <c r="AA82" i="10"/>
  <c r="AB78" i="10"/>
  <c r="AA78" i="10"/>
  <c r="AC74" i="10"/>
  <c r="AB74" i="10"/>
  <c r="AA74" i="10"/>
  <c r="AC73" i="10"/>
  <c r="AB73" i="10"/>
  <c r="AB80" i="10" s="1"/>
  <c r="AA73" i="10"/>
  <c r="AA80" i="10" s="1"/>
  <c r="AC71" i="10"/>
  <c r="AB71" i="10"/>
  <c r="AA71" i="10"/>
  <c r="AC67" i="10"/>
  <c r="AB67" i="10"/>
  <c r="AA67" i="10"/>
  <c r="E66" i="10"/>
  <c r="D66" i="10"/>
  <c r="C66" i="10"/>
  <c r="AC65" i="10"/>
  <c r="AB65" i="10"/>
  <c r="AA65" i="10"/>
  <c r="AC64" i="10"/>
  <c r="AC69" i="10" s="1"/>
  <c r="AB64" i="10"/>
  <c r="AB69" i="10" s="1"/>
  <c r="AA64" i="10"/>
  <c r="AA69" i="10" s="1"/>
  <c r="E64" i="10"/>
  <c r="D64" i="10"/>
  <c r="C64" i="10"/>
  <c r="E62" i="10"/>
  <c r="D62" i="10"/>
  <c r="C62" i="10"/>
  <c r="AC60" i="10"/>
  <c r="E59" i="10"/>
  <c r="E58" i="10"/>
  <c r="D58" i="10"/>
  <c r="C58" i="10"/>
  <c r="C59" i="10" s="1"/>
  <c r="E57" i="10"/>
  <c r="D57" i="10"/>
  <c r="C57" i="10"/>
  <c r="AB55" i="10"/>
  <c r="E55" i="10"/>
  <c r="D55" i="10"/>
  <c r="C55" i="10"/>
  <c r="AB53" i="10"/>
  <c r="E53" i="10"/>
  <c r="D53" i="10"/>
  <c r="C53" i="10"/>
  <c r="E51" i="10"/>
  <c r="D51" i="10"/>
  <c r="C51" i="10"/>
  <c r="AC50" i="10"/>
  <c r="AC62" i="10" s="1"/>
  <c r="AB50" i="10"/>
  <c r="AB51" i="10" s="1"/>
  <c r="AA50" i="10"/>
  <c r="E49" i="10"/>
  <c r="D49" i="10"/>
  <c r="C49" i="10"/>
  <c r="C50" i="10" s="1"/>
  <c r="E47" i="10"/>
  <c r="D47" i="10"/>
  <c r="C47" i="10"/>
  <c r="AC45" i="10"/>
  <c r="AB45" i="10"/>
  <c r="AA45" i="10"/>
  <c r="E45" i="10"/>
  <c r="D45" i="10"/>
  <c r="C45" i="10"/>
  <c r="AD44" i="10"/>
  <c r="E43" i="10"/>
  <c r="D43" i="10"/>
  <c r="C43" i="10"/>
  <c r="AA40" i="10"/>
  <c r="AC39" i="10"/>
  <c r="AB39" i="10"/>
  <c r="AA39" i="10"/>
  <c r="E39" i="10"/>
  <c r="E40" i="10" s="1"/>
  <c r="D39" i="10"/>
  <c r="D40" i="10" s="1"/>
  <c r="C39" i="10"/>
  <c r="C40" i="10" s="1"/>
  <c r="AC37" i="10"/>
  <c r="AB37" i="10"/>
  <c r="AA37" i="10"/>
  <c r="AA34" i="10"/>
  <c r="E34" i="10"/>
  <c r="D34" i="10"/>
  <c r="C34" i="10"/>
  <c r="AC33" i="10"/>
  <c r="AB33" i="10"/>
  <c r="AC28" i="10"/>
  <c r="AB28" i="10"/>
  <c r="AC27" i="10"/>
  <c r="AC31" i="10" s="1"/>
  <c r="AB27" i="10"/>
  <c r="AB31" i="10" s="1"/>
  <c r="AA27" i="10"/>
  <c r="AA28" i="10" s="1"/>
  <c r="AC26" i="10"/>
  <c r="AB26" i="10"/>
  <c r="K24" i="10"/>
  <c r="J24" i="10"/>
  <c r="I24" i="10"/>
  <c r="K22" i="10"/>
  <c r="J22" i="10"/>
  <c r="I22" i="10"/>
  <c r="AC21" i="10"/>
  <c r="AB21" i="10"/>
  <c r="AC20" i="10"/>
  <c r="AC24" i="10" s="1"/>
  <c r="AB20" i="10"/>
  <c r="AB24" i="10" s="1"/>
  <c r="AA20" i="10"/>
  <c r="AA21" i="10" s="1"/>
  <c r="K20" i="10"/>
  <c r="J20" i="10"/>
  <c r="I20" i="10"/>
  <c r="AC17" i="10"/>
  <c r="AB17" i="10"/>
  <c r="AA17" i="10"/>
  <c r="K17" i="10"/>
  <c r="J17" i="10"/>
  <c r="K16" i="10"/>
  <c r="J16" i="10"/>
  <c r="I16" i="10"/>
  <c r="I17" i="10" s="1"/>
  <c r="AC15" i="10"/>
  <c r="AB15" i="10"/>
  <c r="AA15" i="10"/>
  <c r="C15" i="10"/>
  <c r="K14" i="10"/>
  <c r="K15" i="10" s="1"/>
  <c r="J14" i="10"/>
  <c r="J15" i="10" s="1"/>
  <c r="I14" i="10"/>
  <c r="I15" i="10" s="1"/>
  <c r="AC13" i="10"/>
  <c r="AB13" i="10"/>
  <c r="AA13" i="10"/>
  <c r="C13" i="10"/>
  <c r="FJ11" i="10"/>
  <c r="FI11" i="10"/>
  <c r="FH11" i="10"/>
  <c r="FG11" i="10"/>
  <c r="FF11" i="10"/>
  <c r="FE11" i="10"/>
  <c r="FD11" i="10"/>
  <c r="FC11" i="10"/>
  <c r="FB11" i="10"/>
  <c r="FA11" i="10"/>
  <c r="EZ11" i="10"/>
  <c r="EY11" i="10"/>
  <c r="EX11" i="10"/>
  <c r="EW11" i="10"/>
  <c r="EV11" i="10"/>
  <c r="EU11" i="10"/>
  <c r="ET11" i="10"/>
  <c r="ES11" i="10"/>
  <c r="ER11" i="10"/>
  <c r="EQ11" i="10"/>
  <c r="EP11" i="10"/>
  <c r="EO11" i="10"/>
  <c r="EN11" i="10"/>
  <c r="EM11" i="10"/>
  <c r="EL11" i="10"/>
  <c r="EK11" i="10"/>
  <c r="EJ11" i="10"/>
  <c r="EI11" i="10"/>
  <c r="EH11" i="10"/>
  <c r="EG11" i="10"/>
  <c r="EF11" i="10"/>
  <c r="EE11" i="10"/>
  <c r="ED11" i="10"/>
  <c r="EC11" i="10"/>
  <c r="EB11" i="10"/>
  <c r="EA11" i="10"/>
  <c r="DZ11" i="10"/>
  <c r="DY11" i="10"/>
  <c r="DX11" i="10"/>
  <c r="DW11" i="10"/>
  <c r="DV11" i="10"/>
  <c r="DU11" i="10"/>
  <c r="DT11" i="10"/>
  <c r="DS11" i="10"/>
  <c r="DR11" i="10"/>
  <c r="DQ11" i="10"/>
  <c r="DP11" i="10"/>
  <c r="DO11" i="10"/>
  <c r="DN11" i="10"/>
  <c r="DM11" i="10"/>
  <c r="DL11" i="10"/>
  <c r="DK11" i="10"/>
  <c r="DJ11" i="10"/>
  <c r="DI11" i="10"/>
  <c r="DH11" i="10"/>
  <c r="DG11" i="10"/>
  <c r="DF11" i="10"/>
  <c r="DE11" i="10"/>
  <c r="DD11" i="10"/>
  <c r="DC11" i="10"/>
  <c r="DB11" i="10"/>
  <c r="DA11" i="10"/>
  <c r="CZ11" i="10"/>
  <c r="CY11" i="10"/>
  <c r="CX11" i="10"/>
  <c r="CW11" i="10"/>
  <c r="CV11" i="10"/>
  <c r="CU11" i="10"/>
  <c r="CT11" i="10"/>
  <c r="CS11" i="10"/>
  <c r="CR11" i="10"/>
  <c r="CQ11" i="10"/>
  <c r="CP11" i="10"/>
  <c r="CO11" i="10"/>
  <c r="CN11" i="10"/>
  <c r="CM11" i="10"/>
  <c r="CL11" i="10"/>
  <c r="CK11" i="10"/>
  <c r="CJ11" i="10"/>
  <c r="CI11" i="10"/>
  <c r="CH11" i="10"/>
  <c r="CG11" i="10"/>
  <c r="CF11" i="10"/>
  <c r="CE11" i="10"/>
  <c r="CD11" i="10"/>
  <c r="CC11" i="10"/>
  <c r="CB11" i="10"/>
  <c r="CA11" i="10"/>
  <c r="BZ11" i="10"/>
  <c r="BY11" i="10"/>
  <c r="BX11" i="10"/>
  <c r="BW11" i="10"/>
  <c r="BV11" i="10"/>
  <c r="BU11" i="10"/>
  <c r="BT11" i="10"/>
  <c r="BS11" i="10"/>
  <c r="BR11" i="10"/>
  <c r="BQ11" i="10"/>
  <c r="BP11" i="10"/>
  <c r="BO11" i="10"/>
  <c r="BN11" i="10"/>
  <c r="BM11" i="10"/>
  <c r="BK11" i="10"/>
  <c r="BJ11" i="10"/>
  <c r="BI11" i="10"/>
  <c r="BH11" i="10"/>
  <c r="BG11" i="10"/>
  <c r="BF11" i="10"/>
  <c r="BE11" i="10"/>
  <c r="BD11" i="10"/>
  <c r="BC11" i="10"/>
  <c r="BB11" i="10"/>
  <c r="BA11" i="10"/>
  <c r="AZ11" i="10"/>
  <c r="AY11" i="10"/>
  <c r="AX11" i="10"/>
  <c r="AW11" i="10"/>
  <c r="AV11" i="10"/>
  <c r="AU11" i="10"/>
  <c r="AT11" i="10"/>
  <c r="AS11" i="10"/>
  <c r="AR11" i="10"/>
  <c r="AQ11" i="10"/>
  <c r="AC11" i="10"/>
  <c r="AB11" i="10"/>
  <c r="AA11" i="10"/>
  <c r="K11" i="10"/>
  <c r="J11" i="10"/>
  <c r="I11" i="10"/>
  <c r="E9" i="10"/>
  <c r="D9" i="10"/>
  <c r="C9" i="10"/>
  <c r="AC87" i="9"/>
  <c r="AB87" i="9"/>
  <c r="AA85" i="9"/>
  <c r="AC83" i="9"/>
  <c r="AB83" i="9"/>
  <c r="AC82" i="9"/>
  <c r="AC89" i="9" s="1"/>
  <c r="AB82" i="9"/>
  <c r="AB89" i="9" s="1"/>
  <c r="AA82" i="9"/>
  <c r="AA87" i="9" s="1"/>
  <c r="AC80" i="9"/>
  <c r="AC76" i="9"/>
  <c r="AB76" i="9"/>
  <c r="AC73" i="9"/>
  <c r="AB73" i="9"/>
  <c r="AA73" i="9"/>
  <c r="AC69" i="9"/>
  <c r="E66" i="9"/>
  <c r="D66" i="9"/>
  <c r="C66" i="9"/>
  <c r="AC64" i="9"/>
  <c r="AB64" i="9"/>
  <c r="AA64" i="9"/>
  <c r="E64" i="9"/>
  <c r="D64" i="9"/>
  <c r="C64" i="9"/>
  <c r="AC62" i="9"/>
  <c r="AB62" i="9"/>
  <c r="AA62" i="9"/>
  <c r="E62" i="9"/>
  <c r="D62" i="9"/>
  <c r="C62" i="9"/>
  <c r="AC60" i="9"/>
  <c r="AB60" i="9"/>
  <c r="AA60" i="9"/>
  <c r="AC58" i="9"/>
  <c r="AB58" i="9"/>
  <c r="AA58" i="9"/>
  <c r="E58" i="9"/>
  <c r="D58" i="9"/>
  <c r="D59" i="9" s="1"/>
  <c r="C58" i="9"/>
  <c r="C59" i="9" s="1"/>
  <c r="E57" i="9"/>
  <c r="D57" i="9"/>
  <c r="C57" i="9"/>
  <c r="AC55" i="9"/>
  <c r="AB55" i="9"/>
  <c r="AA55" i="9"/>
  <c r="E55" i="9"/>
  <c r="D55" i="9"/>
  <c r="C55" i="9"/>
  <c r="AC53" i="9"/>
  <c r="AB53" i="9"/>
  <c r="AA53" i="9"/>
  <c r="E53" i="9"/>
  <c r="D53" i="9"/>
  <c r="C53" i="9"/>
  <c r="AC51" i="9"/>
  <c r="AB51" i="9"/>
  <c r="AA51" i="9"/>
  <c r="E49" i="9"/>
  <c r="D49" i="9"/>
  <c r="C49" i="9"/>
  <c r="E47" i="9"/>
  <c r="D47" i="9"/>
  <c r="C47" i="9"/>
  <c r="AC45" i="9"/>
  <c r="AB45" i="9"/>
  <c r="AA45" i="9"/>
  <c r="E45" i="9"/>
  <c r="D45" i="9"/>
  <c r="C45" i="9"/>
  <c r="E43" i="9"/>
  <c r="D43" i="9"/>
  <c r="C43" i="9"/>
  <c r="AC39" i="9"/>
  <c r="AB39" i="9"/>
  <c r="AA39" i="9"/>
  <c r="E39" i="9"/>
  <c r="D39" i="9"/>
  <c r="C39" i="9"/>
  <c r="C40" i="9" s="1"/>
  <c r="AC37" i="9"/>
  <c r="AB37" i="9"/>
  <c r="AA37" i="9"/>
  <c r="E34" i="9"/>
  <c r="D34" i="9"/>
  <c r="C34" i="9"/>
  <c r="AA33" i="9"/>
  <c r="AA28" i="9"/>
  <c r="AC27" i="9"/>
  <c r="AB27" i="9"/>
  <c r="AA27" i="9"/>
  <c r="AA31" i="9" s="1"/>
  <c r="AB24" i="9"/>
  <c r="AA24" i="9"/>
  <c r="K24" i="9"/>
  <c r="J24" i="9"/>
  <c r="I24" i="9"/>
  <c r="K22" i="9"/>
  <c r="J22" i="9"/>
  <c r="I22" i="9"/>
  <c r="AA21" i="9"/>
  <c r="AC20" i="9"/>
  <c r="AC24" i="9" s="1"/>
  <c r="AB20" i="9"/>
  <c r="AA20" i="9"/>
  <c r="AA26" i="9" s="1"/>
  <c r="K20" i="9"/>
  <c r="J20" i="9"/>
  <c r="I20" i="9"/>
  <c r="AC17" i="9"/>
  <c r="AB17" i="9"/>
  <c r="AA17" i="9"/>
  <c r="K16" i="9"/>
  <c r="K17" i="9" s="1"/>
  <c r="J16" i="9"/>
  <c r="J17" i="9" s="1"/>
  <c r="I16" i="9"/>
  <c r="AC15" i="9"/>
  <c r="AB15" i="9"/>
  <c r="AA15" i="9"/>
  <c r="K15" i="9"/>
  <c r="J15" i="9"/>
  <c r="K14" i="9"/>
  <c r="J14" i="9"/>
  <c r="I14" i="9"/>
  <c r="AC13" i="9"/>
  <c r="AB13" i="9"/>
  <c r="AA13" i="9"/>
  <c r="E13" i="9"/>
  <c r="D13" i="9"/>
  <c r="C13" i="9"/>
  <c r="FJ11" i="9"/>
  <c r="FI11" i="9"/>
  <c r="FH11" i="9"/>
  <c r="FG11" i="9"/>
  <c r="FF11" i="9"/>
  <c r="FE11" i="9"/>
  <c r="FD11" i="9"/>
  <c r="FC11" i="9"/>
  <c r="FB11" i="9"/>
  <c r="FA11" i="9"/>
  <c r="EZ11" i="9"/>
  <c r="EY11" i="9"/>
  <c r="EX11" i="9"/>
  <c r="EW11" i="9"/>
  <c r="EV11" i="9"/>
  <c r="EU11" i="9"/>
  <c r="ET11" i="9"/>
  <c r="ES11" i="9"/>
  <c r="ER11" i="9"/>
  <c r="EQ11" i="9"/>
  <c r="EP11" i="9"/>
  <c r="EO11" i="9"/>
  <c r="EN11" i="9"/>
  <c r="EM11" i="9"/>
  <c r="EL11" i="9"/>
  <c r="EK11" i="9"/>
  <c r="EJ11" i="9"/>
  <c r="EI11" i="9"/>
  <c r="EH11" i="9"/>
  <c r="EG11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DT11" i="9"/>
  <c r="DS11" i="9"/>
  <c r="DR11" i="9"/>
  <c r="DQ11" i="9"/>
  <c r="DP11" i="9"/>
  <c r="DO11" i="9"/>
  <c r="DN11" i="9"/>
  <c r="DM11" i="9"/>
  <c r="DL11" i="9"/>
  <c r="DK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P11" i="9"/>
  <c r="CO11" i="9"/>
  <c r="CN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C11" i="9"/>
  <c r="AB11" i="9"/>
  <c r="AA11" i="9"/>
  <c r="K11" i="9"/>
  <c r="J11" i="9"/>
  <c r="I11" i="9"/>
  <c r="D10" i="9"/>
  <c r="C10" i="9"/>
  <c r="E9" i="9"/>
  <c r="E15" i="9" s="1"/>
  <c r="D9" i="9"/>
  <c r="D15" i="9" s="1"/>
  <c r="C9" i="9"/>
  <c r="C15" i="9" s="1"/>
  <c r="AB89" i="8"/>
  <c r="AA89" i="8"/>
  <c r="AB87" i="8"/>
  <c r="AA85" i="8"/>
  <c r="AB83" i="8"/>
  <c r="AA83" i="8"/>
  <c r="AC82" i="8"/>
  <c r="AC85" i="8" s="1"/>
  <c r="AB82" i="8"/>
  <c r="AB85" i="8" s="1"/>
  <c r="AA82" i="8"/>
  <c r="AA87" i="8" s="1"/>
  <c r="AB80" i="8"/>
  <c r="AA80" i="8"/>
  <c r="AC78" i="8"/>
  <c r="AC74" i="8"/>
  <c r="AB74" i="8"/>
  <c r="AC73" i="8"/>
  <c r="AC80" i="8" s="1"/>
  <c r="AB73" i="8"/>
  <c r="AB78" i="8" s="1"/>
  <c r="AA73" i="8"/>
  <c r="AA74" i="8" s="1"/>
  <c r="AC71" i="8"/>
  <c r="AB71" i="8"/>
  <c r="AC67" i="8"/>
  <c r="AB67" i="8"/>
  <c r="AA67" i="8"/>
  <c r="E66" i="8"/>
  <c r="D66" i="8"/>
  <c r="C66" i="8"/>
  <c r="AC65" i="8"/>
  <c r="AB65" i="8"/>
  <c r="AA65" i="8"/>
  <c r="AC64" i="8"/>
  <c r="AC69" i="8" s="1"/>
  <c r="AB64" i="8"/>
  <c r="AB69" i="8" s="1"/>
  <c r="AA64" i="8"/>
  <c r="AA71" i="8" s="1"/>
  <c r="E64" i="8"/>
  <c r="D64" i="8"/>
  <c r="C64" i="8"/>
  <c r="E62" i="8"/>
  <c r="D62" i="8"/>
  <c r="C62" i="8"/>
  <c r="C59" i="8"/>
  <c r="E58" i="8"/>
  <c r="E59" i="8" s="1"/>
  <c r="D58" i="8"/>
  <c r="D59" i="8" s="1"/>
  <c r="C58" i="8"/>
  <c r="E57" i="8"/>
  <c r="D57" i="8"/>
  <c r="C57" i="8"/>
  <c r="AC55" i="8"/>
  <c r="E55" i="8"/>
  <c r="D55" i="8"/>
  <c r="C55" i="8"/>
  <c r="AC53" i="8"/>
  <c r="E53" i="8"/>
  <c r="D53" i="8"/>
  <c r="C53" i="8"/>
  <c r="AC51" i="8"/>
  <c r="AC50" i="8"/>
  <c r="AC62" i="8" s="1"/>
  <c r="AB50" i="8"/>
  <c r="AB58" i="8" s="1"/>
  <c r="AA50" i="8"/>
  <c r="E49" i="8"/>
  <c r="D49" i="8"/>
  <c r="C49" i="8"/>
  <c r="E47" i="8"/>
  <c r="D47" i="8"/>
  <c r="C47" i="8"/>
  <c r="AC45" i="8"/>
  <c r="AB45" i="8"/>
  <c r="AA45" i="8"/>
  <c r="E45" i="8"/>
  <c r="D45" i="8"/>
  <c r="C45" i="8"/>
  <c r="E43" i="8"/>
  <c r="D43" i="8"/>
  <c r="C43" i="8"/>
  <c r="AC40" i="8"/>
  <c r="C40" i="8"/>
  <c r="E39" i="8"/>
  <c r="D39" i="8"/>
  <c r="C39" i="8"/>
  <c r="AC35" i="8"/>
  <c r="AB35" i="8"/>
  <c r="AC34" i="8"/>
  <c r="AC38" i="8" s="1"/>
  <c r="AB34" i="8"/>
  <c r="AB40" i="8" s="1"/>
  <c r="AA34" i="8"/>
  <c r="AA35" i="8" s="1"/>
  <c r="E34" i="8"/>
  <c r="D34" i="8"/>
  <c r="C34" i="8"/>
  <c r="AC31" i="8"/>
  <c r="AB31" i="8"/>
  <c r="AC27" i="8"/>
  <c r="AB27" i="8"/>
  <c r="AB28" i="8" s="1"/>
  <c r="AA27" i="8"/>
  <c r="AB26" i="8"/>
  <c r="AA24" i="8"/>
  <c r="K24" i="8"/>
  <c r="J24" i="8"/>
  <c r="I24" i="8"/>
  <c r="K22" i="8"/>
  <c r="J22" i="8"/>
  <c r="I22" i="8"/>
  <c r="AB21" i="8"/>
  <c r="AA21" i="8"/>
  <c r="AC20" i="8"/>
  <c r="AC24" i="8" s="1"/>
  <c r="AB20" i="8"/>
  <c r="AB24" i="8" s="1"/>
  <c r="AA20" i="8"/>
  <c r="AA26" i="8" s="1"/>
  <c r="K20" i="8"/>
  <c r="J20" i="8"/>
  <c r="I20" i="8"/>
  <c r="AC17" i="8"/>
  <c r="AB17" i="8"/>
  <c r="AA17" i="8"/>
  <c r="K17" i="8"/>
  <c r="J17" i="8"/>
  <c r="I17" i="8"/>
  <c r="AC15" i="8"/>
  <c r="AB15" i="8"/>
  <c r="AA15" i="8"/>
  <c r="K15" i="8"/>
  <c r="J15" i="8"/>
  <c r="I15" i="8"/>
  <c r="AC13" i="8"/>
  <c r="AB13" i="8"/>
  <c r="AA13" i="8"/>
  <c r="FJ11" i="8"/>
  <c r="FI11" i="8"/>
  <c r="FH11" i="8"/>
  <c r="FG11" i="8"/>
  <c r="FF11" i="8"/>
  <c r="FE11" i="8"/>
  <c r="FD11" i="8"/>
  <c r="FC11" i="8"/>
  <c r="FB11" i="8"/>
  <c r="FA11" i="8"/>
  <c r="EZ11" i="8"/>
  <c r="EY11" i="8"/>
  <c r="EX11" i="8"/>
  <c r="EW11" i="8"/>
  <c r="EV11" i="8"/>
  <c r="EU11" i="8"/>
  <c r="ET11" i="8"/>
  <c r="ES11" i="8"/>
  <c r="ER11" i="8"/>
  <c r="EQ11" i="8"/>
  <c r="EP11" i="8"/>
  <c r="EO11" i="8"/>
  <c r="EN11" i="8"/>
  <c r="EM11" i="8"/>
  <c r="EL11" i="8"/>
  <c r="EK11" i="8"/>
  <c r="EJ11" i="8"/>
  <c r="EI11" i="8"/>
  <c r="EH11" i="8"/>
  <c r="EG11" i="8"/>
  <c r="EF11" i="8"/>
  <c r="EE11" i="8"/>
  <c r="ED11" i="8"/>
  <c r="EC11" i="8"/>
  <c r="EB11" i="8"/>
  <c r="EA11" i="8"/>
  <c r="DZ11" i="8"/>
  <c r="DY11" i="8"/>
  <c r="DX11" i="8"/>
  <c r="DW11" i="8"/>
  <c r="DV11" i="8"/>
  <c r="DU11" i="8"/>
  <c r="DT11" i="8"/>
  <c r="DS11" i="8"/>
  <c r="DR11" i="8"/>
  <c r="DQ11" i="8"/>
  <c r="DP11" i="8"/>
  <c r="DO11" i="8"/>
  <c r="DN11" i="8"/>
  <c r="DM11" i="8"/>
  <c r="DL11" i="8"/>
  <c r="DK11" i="8"/>
  <c r="DJ11" i="8"/>
  <c r="DI11" i="8"/>
  <c r="DH11" i="8"/>
  <c r="DG11" i="8"/>
  <c r="DF11" i="8"/>
  <c r="DE11" i="8"/>
  <c r="DD11" i="8"/>
  <c r="DC11" i="8"/>
  <c r="DB11" i="8"/>
  <c r="DA11" i="8"/>
  <c r="CZ11" i="8"/>
  <c r="CY11" i="8"/>
  <c r="CX11" i="8"/>
  <c r="CW11" i="8"/>
  <c r="CV11" i="8"/>
  <c r="CU11" i="8"/>
  <c r="CT11" i="8"/>
  <c r="CS11" i="8"/>
  <c r="CR11" i="8"/>
  <c r="CQ11" i="8"/>
  <c r="CP11" i="8"/>
  <c r="CO11" i="8"/>
  <c r="CN11" i="8"/>
  <c r="CM11" i="8"/>
  <c r="CL11" i="8"/>
  <c r="CK11" i="8"/>
  <c r="CJ11" i="8"/>
  <c r="CI11" i="8"/>
  <c r="CH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P11" i="8"/>
  <c r="BO11" i="8"/>
  <c r="BN11" i="8"/>
  <c r="BM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AQ11" i="8"/>
  <c r="AC11" i="8"/>
  <c r="AB11" i="8"/>
  <c r="AA11" i="8"/>
  <c r="K10" i="8"/>
  <c r="I11" i="8" s="1"/>
  <c r="J10" i="8"/>
  <c r="I10" i="8"/>
  <c r="E9" i="8"/>
  <c r="D9" i="8"/>
  <c r="C9" i="8"/>
  <c r="C15" i="8" s="1"/>
  <c r="AC87" i="7"/>
  <c r="AB87" i="7"/>
  <c r="AA87" i="7"/>
  <c r="AC83" i="7"/>
  <c r="AB83" i="7"/>
  <c r="AA83" i="7"/>
  <c r="AC82" i="7"/>
  <c r="AC89" i="7" s="1"/>
  <c r="AB82" i="7"/>
  <c r="AB85" i="7" s="1"/>
  <c r="AA82" i="7"/>
  <c r="AA85" i="7" s="1"/>
  <c r="AB80" i="7"/>
  <c r="AA80" i="7"/>
  <c r="AB78" i="7"/>
  <c r="AA76" i="7"/>
  <c r="AB74" i="7"/>
  <c r="AA74" i="7"/>
  <c r="AC73" i="7"/>
  <c r="AC76" i="7" s="1"/>
  <c r="AB73" i="7"/>
  <c r="AB76" i="7" s="1"/>
  <c r="AA73" i="7"/>
  <c r="AA78" i="7" s="1"/>
  <c r="AA71" i="7"/>
  <c r="AC69" i="7"/>
  <c r="E66" i="7"/>
  <c r="D66" i="7"/>
  <c r="C66" i="7"/>
  <c r="AC64" i="7"/>
  <c r="AB64" i="7"/>
  <c r="AA64" i="7"/>
  <c r="E64" i="7"/>
  <c r="D64" i="7"/>
  <c r="C64" i="7"/>
  <c r="AB62" i="7"/>
  <c r="AA62" i="7"/>
  <c r="E62" i="7"/>
  <c r="D62" i="7"/>
  <c r="C62" i="7"/>
  <c r="AB60" i="7"/>
  <c r="AA60" i="7"/>
  <c r="AB58" i="7"/>
  <c r="AA58" i="7"/>
  <c r="E58" i="7"/>
  <c r="E59" i="7" s="1"/>
  <c r="D58" i="7"/>
  <c r="D59" i="7" s="1"/>
  <c r="C58" i="7"/>
  <c r="C59" i="7" s="1"/>
  <c r="E57" i="7"/>
  <c r="D57" i="7"/>
  <c r="C57" i="7"/>
  <c r="AB55" i="7"/>
  <c r="E55" i="7"/>
  <c r="D55" i="7"/>
  <c r="C55" i="7"/>
  <c r="AB53" i="7"/>
  <c r="AA53" i="7"/>
  <c r="E53" i="7"/>
  <c r="D53" i="7"/>
  <c r="C53" i="7"/>
  <c r="AB51" i="7"/>
  <c r="AA51" i="7"/>
  <c r="AC50" i="7"/>
  <c r="AB50" i="7"/>
  <c r="AA50" i="7"/>
  <c r="AA55" i="7" s="1"/>
  <c r="E49" i="7"/>
  <c r="E50" i="7" s="1"/>
  <c r="D49" i="7"/>
  <c r="C49" i="7"/>
  <c r="E47" i="7"/>
  <c r="D47" i="7"/>
  <c r="C47" i="7"/>
  <c r="AC45" i="7"/>
  <c r="AB45" i="7"/>
  <c r="AA45" i="7"/>
  <c r="E45" i="7"/>
  <c r="D45" i="7"/>
  <c r="C45" i="7"/>
  <c r="E43" i="7"/>
  <c r="D43" i="7"/>
  <c r="C43" i="7"/>
  <c r="AC39" i="7"/>
  <c r="AB39" i="7"/>
  <c r="AA39" i="7"/>
  <c r="E39" i="7"/>
  <c r="D39" i="7"/>
  <c r="D40" i="7" s="1"/>
  <c r="C39" i="7"/>
  <c r="C40" i="7" s="1"/>
  <c r="AC37" i="7"/>
  <c r="AB37" i="7"/>
  <c r="AA37" i="7"/>
  <c r="E34" i="7"/>
  <c r="D34" i="7"/>
  <c r="C34" i="7"/>
  <c r="AC33" i="7"/>
  <c r="AC28" i="7"/>
  <c r="AC27" i="7"/>
  <c r="AC31" i="7" s="1"/>
  <c r="AB27" i="7"/>
  <c r="AA27" i="7"/>
  <c r="K24" i="7"/>
  <c r="J24" i="7"/>
  <c r="I24" i="7"/>
  <c r="K22" i="7"/>
  <c r="J22" i="7"/>
  <c r="I22" i="7"/>
  <c r="AC21" i="7"/>
  <c r="AC20" i="7"/>
  <c r="AC24" i="7" s="1"/>
  <c r="AB20" i="7"/>
  <c r="AB21" i="7" s="1"/>
  <c r="AA20" i="7"/>
  <c r="K20" i="7"/>
  <c r="J20" i="7"/>
  <c r="I20" i="7"/>
  <c r="AC17" i="7"/>
  <c r="AB17" i="7"/>
  <c r="AA17" i="7"/>
  <c r="K17" i="7"/>
  <c r="K16" i="7"/>
  <c r="J16" i="7"/>
  <c r="J17" i="7" s="1"/>
  <c r="I16" i="7"/>
  <c r="AC15" i="7"/>
  <c r="AB15" i="7"/>
  <c r="AA15" i="7"/>
  <c r="E15" i="7"/>
  <c r="K14" i="7"/>
  <c r="K15" i="7" s="1"/>
  <c r="J14" i="7"/>
  <c r="J15" i="7" s="1"/>
  <c r="I14" i="7"/>
  <c r="I15" i="7" s="1"/>
  <c r="AC13" i="7"/>
  <c r="AB13" i="7"/>
  <c r="AA13" i="7"/>
  <c r="D13" i="7"/>
  <c r="C13" i="7"/>
  <c r="FJ11" i="7"/>
  <c r="FI11" i="7"/>
  <c r="FH11" i="7"/>
  <c r="FG11" i="7"/>
  <c r="FF11" i="7"/>
  <c r="FE11" i="7"/>
  <c r="FD11" i="7"/>
  <c r="FC11" i="7"/>
  <c r="FB11" i="7"/>
  <c r="FA11" i="7"/>
  <c r="EZ11" i="7"/>
  <c r="EY11" i="7"/>
  <c r="EX11" i="7"/>
  <c r="EW11" i="7"/>
  <c r="EV11" i="7"/>
  <c r="EU11" i="7"/>
  <c r="ET11" i="7"/>
  <c r="ES11" i="7"/>
  <c r="ER11" i="7"/>
  <c r="EQ11" i="7"/>
  <c r="EP11" i="7"/>
  <c r="EO11" i="7"/>
  <c r="EN11" i="7"/>
  <c r="EM11" i="7"/>
  <c r="EL11" i="7"/>
  <c r="EK11" i="7"/>
  <c r="EJ11" i="7"/>
  <c r="EI11" i="7"/>
  <c r="EH11" i="7"/>
  <c r="EG11" i="7"/>
  <c r="EF11" i="7"/>
  <c r="EE11" i="7"/>
  <c r="ED11" i="7"/>
  <c r="EC11" i="7"/>
  <c r="EB11" i="7"/>
  <c r="EA11" i="7"/>
  <c r="DZ11" i="7"/>
  <c r="DY11" i="7"/>
  <c r="DX11" i="7"/>
  <c r="DW11" i="7"/>
  <c r="DV11" i="7"/>
  <c r="DU11" i="7"/>
  <c r="DT11" i="7"/>
  <c r="DS11" i="7"/>
  <c r="DR11" i="7"/>
  <c r="DQ11" i="7"/>
  <c r="DP11" i="7"/>
  <c r="DO11" i="7"/>
  <c r="DN11" i="7"/>
  <c r="DM11" i="7"/>
  <c r="DL11" i="7"/>
  <c r="DK11" i="7"/>
  <c r="DJ11" i="7"/>
  <c r="DI11" i="7"/>
  <c r="DH11" i="7"/>
  <c r="DG11" i="7"/>
  <c r="DF11" i="7"/>
  <c r="DE11" i="7"/>
  <c r="DD11" i="7"/>
  <c r="DC11" i="7"/>
  <c r="DB11" i="7"/>
  <c r="DA11" i="7"/>
  <c r="CZ11" i="7"/>
  <c r="CY11" i="7"/>
  <c r="CX11" i="7"/>
  <c r="CW11" i="7"/>
  <c r="CV11" i="7"/>
  <c r="CU11" i="7"/>
  <c r="CT11" i="7"/>
  <c r="CS11" i="7"/>
  <c r="CR11" i="7"/>
  <c r="CQ11" i="7"/>
  <c r="CP11" i="7"/>
  <c r="CO11" i="7"/>
  <c r="CN11" i="7"/>
  <c r="CM11" i="7"/>
  <c r="CL11" i="7"/>
  <c r="CK11" i="7"/>
  <c r="CJ11" i="7"/>
  <c r="CI11" i="7"/>
  <c r="CH11" i="7"/>
  <c r="CG11" i="7"/>
  <c r="CF11" i="7"/>
  <c r="CE11" i="7"/>
  <c r="CD11" i="7"/>
  <c r="CC11" i="7"/>
  <c r="CB11" i="7"/>
  <c r="CA11" i="7"/>
  <c r="BZ11" i="7"/>
  <c r="BY11" i="7"/>
  <c r="BX11" i="7"/>
  <c r="BW11" i="7"/>
  <c r="BV11" i="7"/>
  <c r="BU11" i="7"/>
  <c r="BT11" i="7"/>
  <c r="BS11" i="7"/>
  <c r="BR11" i="7"/>
  <c r="BQ11" i="7"/>
  <c r="BP11" i="7"/>
  <c r="BO11" i="7"/>
  <c r="BN11" i="7"/>
  <c r="BM11" i="7"/>
  <c r="BK11" i="7"/>
  <c r="BJ11" i="7"/>
  <c r="BI11" i="7"/>
  <c r="BH11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C11" i="7"/>
  <c r="AB11" i="7"/>
  <c r="AA11" i="7"/>
  <c r="K11" i="7"/>
  <c r="J11" i="7"/>
  <c r="I11" i="7"/>
  <c r="C10" i="7"/>
  <c r="E9" i="7"/>
  <c r="D9" i="7"/>
  <c r="D15" i="7" s="1"/>
  <c r="C9" i="7"/>
  <c r="C15" i="7" s="1"/>
  <c r="AC87" i="6"/>
  <c r="AC83" i="6"/>
  <c r="AC82" i="6"/>
  <c r="AC89" i="6" s="1"/>
  <c r="AB82" i="6"/>
  <c r="AB87" i="6" s="1"/>
  <c r="AA82" i="6"/>
  <c r="AA89" i="6" s="1"/>
  <c r="AB78" i="6"/>
  <c r="AA78" i="6"/>
  <c r="AC76" i="6"/>
  <c r="AB74" i="6"/>
  <c r="AA74" i="6"/>
  <c r="AC73" i="6"/>
  <c r="AB73" i="6"/>
  <c r="AB80" i="6" s="1"/>
  <c r="AA73" i="6"/>
  <c r="AA80" i="6" s="1"/>
  <c r="AB71" i="6"/>
  <c r="AA71" i="6"/>
  <c r="AC69" i="6"/>
  <c r="AB67" i="6"/>
  <c r="AA67" i="6"/>
  <c r="E66" i="6"/>
  <c r="D66" i="6"/>
  <c r="C66" i="6"/>
  <c r="AB65" i="6"/>
  <c r="AA65" i="6"/>
  <c r="AC64" i="6"/>
  <c r="AB64" i="6"/>
  <c r="AB69" i="6" s="1"/>
  <c r="AA64" i="6"/>
  <c r="AA69" i="6" s="1"/>
  <c r="E64" i="6"/>
  <c r="D64" i="6"/>
  <c r="C64" i="6"/>
  <c r="AC62" i="6"/>
  <c r="E62" i="6"/>
  <c r="D62" i="6"/>
  <c r="C62" i="6"/>
  <c r="AC60" i="6"/>
  <c r="AC58" i="6"/>
  <c r="E58" i="6"/>
  <c r="D58" i="6"/>
  <c r="C58" i="6"/>
  <c r="C59" i="6" s="1"/>
  <c r="E57" i="6"/>
  <c r="D57" i="6"/>
  <c r="C57" i="6"/>
  <c r="E55" i="6"/>
  <c r="D55" i="6"/>
  <c r="C55" i="6"/>
  <c r="E53" i="6"/>
  <c r="D53" i="6"/>
  <c r="C53" i="6"/>
  <c r="E51" i="6"/>
  <c r="D51" i="6"/>
  <c r="C51" i="6"/>
  <c r="AC50" i="6"/>
  <c r="AC55" i="6" s="1"/>
  <c r="AB50" i="6"/>
  <c r="AB62" i="6" s="1"/>
  <c r="AA50" i="6"/>
  <c r="E50" i="6"/>
  <c r="E49" i="6"/>
  <c r="D49" i="6"/>
  <c r="D50" i="6" s="1"/>
  <c r="C49" i="6"/>
  <c r="C50" i="6" s="1"/>
  <c r="E47" i="6"/>
  <c r="D47" i="6"/>
  <c r="C47" i="6"/>
  <c r="AC45" i="6"/>
  <c r="AB45" i="6"/>
  <c r="AA45" i="6"/>
  <c r="E45" i="6"/>
  <c r="D45" i="6"/>
  <c r="C45" i="6"/>
  <c r="E43" i="6"/>
  <c r="D43" i="6"/>
  <c r="C43" i="6"/>
  <c r="AC40" i="6"/>
  <c r="E39" i="6"/>
  <c r="D39" i="6"/>
  <c r="C39" i="6"/>
  <c r="AC35" i="6"/>
  <c r="AC34" i="6"/>
  <c r="AC38" i="6" s="1"/>
  <c r="AB34" i="6"/>
  <c r="AB40" i="6" s="1"/>
  <c r="AA34" i="6"/>
  <c r="E34" i="6"/>
  <c r="D34" i="6"/>
  <c r="C34" i="6"/>
  <c r="AB33" i="6"/>
  <c r="AA33" i="6"/>
  <c r="AB28" i="6"/>
  <c r="AA28" i="6"/>
  <c r="AC27" i="6"/>
  <c r="AB27" i="6"/>
  <c r="AB31" i="6" s="1"/>
  <c r="AA27" i="6"/>
  <c r="AA31" i="6" s="1"/>
  <c r="AB26" i="6"/>
  <c r="AA26" i="6"/>
  <c r="K24" i="6"/>
  <c r="J24" i="6"/>
  <c r="I24" i="6"/>
  <c r="K22" i="6"/>
  <c r="J22" i="6"/>
  <c r="I22" i="6"/>
  <c r="AB21" i="6"/>
  <c r="AA21" i="6"/>
  <c r="AC20" i="6"/>
  <c r="AB20" i="6"/>
  <c r="AB24" i="6" s="1"/>
  <c r="AA20" i="6"/>
  <c r="AA24" i="6" s="1"/>
  <c r="K20" i="6"/>
  <c r="J20" i="6"/>
  <c r="I20" i="6"/>
  <c r="AC17" i="6"/>
  <c r="AB17" i="6"/>
  <c r="AA17" i="6"/>
  <c r="K17" i="6"/>
  <c r="J17" i="6"/>
  <c r="I17" i="6"/>
  <c r="AC15" i="6"/>
  <c r="AB15" i="6"/>
  <c r="AA15" i="6"/>
  <c r="K15" i="6"/>
  <c r="J15" i="6"/>
  <c r="I15" i="6"/>
  <c r="E15" i="6"/>
  <c r="AC13" i="6"/>
  <c r="AB13" i="6"/>
  <c r="AA13" i="6"/>
  <c r="FJ11" i="6"/>
  <c r="FI11" i="6"/>
  <c r="FH11" i="6"/>
  <c r="FG11" i="6"/>
  <c r="FF11" i="6"/>
  <c r="FE11" i="6"/>
  <c r="FD11" i="6"/>
  <c r="FC11" i="6"/>
  <c r="FB11" i="6"/>
  <c r="FA11" i="6"/>
  <c r="EZ11" i="6"/>
  <c r="EY11" i="6"/>
  <c r="EX11" i="6"/>
  <c r="EW11" i="6"/>
  <c r="EV11" i="6"/>
  <c r="EU11" i="6"/>
  <c r="ET11" i="6"/>
  <c r="ES11" i="6"/>
  <c r="ER11" i="6"/>
  <c r="EQ11" i="6"/>
  <c r="EP11" i="6"/>
  <c r="EO11" i="6"/>
  <c r="EN11" i="6"/>
  <c r="EM11" i="6"/>
  <c r="EL11" i="6"/>
  <c r="EK11" i="6"/>
  <c r="EJ11" i="6"/>
  <c r="EI11" i="6"/>
  <c r="EH11" i="6"/>
  <c r="EG11" i="6"/>
  <c r="EF11" i="6"/>
  <c r="EE11" i="6"/>
  <c r="ED11" i="6"/>
  <c r="EC11" i="6"/>
  <c r="EB11" i="6"/>
  <c r="EA11" i="6"/>
  <c r="DZ11" i="6"/>
  <c r="DY11" i="6"/>
  <c r="DX11" i="6"/>
  <c r="DW11" i="6"/>
  <c r="DV11" i="6"/>
  <c r="DU11" i="6"/>
  <c r="DT11" i="6"/>
  <c r="DS11" i="6"/>
  <c r="DR11" i="6"/>
  <c r="DQ11" i="6"/>
  <c r="DP11" i="6"/>
  <c r="DO11" i="6"/>
  <c r="DN11" i="6"/>
  <c r="DM11" i="6"/>
  <c r="DL11" i="6"/>
  <c r="DK11" i="6"/>
  <c r="DJ11" i="6"/>
  <c r="DI11" i="6"/>
  <c r="DH11" i="6"/>
  <c r="DG11" i="6"/>
  <c r="DF11" i="6"/>
  <c r="DE11" i="6"/>
  <c r="DD11" i="6"/>
  <c r="DC11" i="6"/>
  <c r="DB11" i="6"/>
  <c r="DA11" i="6"/>
  <c r="CZ11" i="6"/>
  <c r="CY11" i="6"/>
  <c r="CX11" i="6"/>
  <c r="CW11" i="6"/>
  <c r="CV11" i="6"/>
  <c r="CU11" i="6"/>
  <c r="CT11" i="6"/>
  <c r="CS11" i="6"/>
  <c r="CR11" i="6"/>
  <c r="CQ11" i="6"/>
  <c r="CP11" i="6"/>
  <c r="CO11" i="6"/>
  <c r="CN11" i="6"/>
  <c r="CM11" i="6"/>
  <c r="CL11" i="6"/>
  <c r="CK11" i="6"/>
  <c r="CJ11" i="6"/>
  <c r="CI11" i="6"/>
  <c r="CH11" i="6"/>
  <c r="CG11" i="6"/>
  <c r="CF11" i="6"/>
  <c r="CE11" i="6"/>
  <c r="CD11" i="6"/>
  <c r="CC11" i="6"/>
  <c r="CB11" i="6"/>
  <c r="CA11" i="6"/>
  <c r="BZ11" i="6"/>
  <c r="BY11" i="6"/>
  <c r="BX11" i="6"/>
  <c r="BW11" i="6"/>
  <c r="BV11" i="6"/>
  <c r="BU11" i="6"/>
  <c r="BT11" i="6"/>
  <c r="BS11" i="6"/>
  <c r="BR11" i="6"/>
  <c r="BQ11" i="6"/>
  <c r="BP11" i="6"/>
  <c r="BO11" i="6"/>
  <c r="BN11" i="6"/>
  <c r="BM11" i="6"/>
  <c r="BK11" i="6"/>
  <c r="BJ11" i="6"/>
  <c r="BI11" i="6"/>
  <c r="BH11" i="6"/>
  <c r="BG11" i="6"/>
  <c r="BF11" i="6"/>
  <c r="BE11" i="6"/>
  <c r="BD11" i="6"/>
  <c r="BC11" i="6"/>
  <c r="BB11" i="6"/>
  <c r="BA11" i="6"/>
  <c r="AZ11" i="6"/>
  <c r="AY11" i="6"/>
  <c r="AX11" i="6"/>
  <c r="AW11" i="6"/>
  <c r="AV11" i="6"/>
  <c r="AU11" i="6"/>
  <c r="AT11" i="6"/>
  <c r="AS11" i="6"/>
  <c r="AR11" i="6"/>
  <c r="AQ11" i="6"/>
  <c r="AC11" i="6"/>
  <c r="AB11" i="6"/>
  <c r="AA11" i="6"/>
  <c r="K10" i="6"/>
  <c r="J10" i="6"/>
  <c r="I10" i="6"/>
  <c r="E9" i="6"/>
  <c r="D9" i="6"/>
  <c r="D15" i="6" s="1"/>
  <c r="C9" i="6"/>
  <c r="C15" i="6" s="1"/>
  <c r="AC87" i="5"/>
  <c r="AC83" i="5"/>
  <c r="AC82" i="5"/>
  <c r="AC89" i="5" s="1"/>
  <c r="AB82" i="5"/>
  <c r="AB87" i="5" s="1"/>
  <c r="AA82" i="5"/>
  <c r="AB78" i="5"/>
  <c r="AA78" i="5"/>
  <c r="AC76" i="5"/>
  <c r="AB74" i="5"/>
  <c r="AA74" i="5"/>
  <c r="AC73" i="5"/>
  <c r="AB73" i="5"/>
  <c r="AB80" i="5" s="1"/>
  <c r="AA73" i="5"/>
  <c r="AA80" i="5" s="1"/>
  <c r="AB71" i="5"/>
  <c r="AA71" i="5"/>
  <c r="AC69" i="5"/>
  <c r="AB67" i="5"/>
  <c r="AA67" i="5"/>
  <c r="E66" i="5"/>
  <c r="D66" i="5"/>
  <c r="C66" i="5"/>
  <c r="AB65" i="5"/>
  <c r="AA65" i="5"/>
  <c r="AC64" i="5"/>
  <c r="AB64" i="5"/>
  <c r="AB69" i="5" s="1"/>
  <c r="AA64" i="5"/>
  <c r="AA69" i="5" s="1"/>
  <c r="E64" i="5"/>
  <c r="D64" i="5"/>
  <c r="C64" i="5"/>
  <c r="AC62" i="5"/>
  <c r="AB62" i="5"/>
  <c r="E62" i="5"/>
  <c r="D62" i="5"/>
  <c r="C62" i="5"/>
  <c r="AC60" i="5"/>
  <c r="AB60" i="5"/>
  <c r="C59" i="5"/>
  <c r="AC58" i="5"/>
  <c r="AB58" i="5"/>
  <c r="E58" i="5"/>
  <c r="E59" i="5" s="1"/>
  <c r="D58" i="5"/>
  <c r="D59" i="5" s="1"/>
  <c r="C58" i="5"/>
  <c r="E57" i="5"/>
  <c r="D57" i="5"/>
  <c r="C57" i="5"/>
  <c r="AC55" i="5"/>
  <c r="AB55" i="5"/>
  <c r="E55" i="5"/>
  <c r="D55" i="5"/>
  <c r="C55" i="5"/>
  <c r="AC53" i="5"/>
  <c r="AB53" i="5"/>
  <c r="E53" i="5"/>
  <c r="D53" i="5"/>
  <c r="C53" i="5"/>
  <c r="AC51" i="5"/>
  <c r="AB51" i="5"/>
  <c r="AA50" i="5"/>
  <c r="AA55" i="5" s="1"/>
  <c r="E49" i="5"/>
  <c r="E50" i="5" s="1"/>
  <c r="D49" i="5"/>
  <c r="C49" i="5"/>
  <c r="E47" i="5"/>
  <c r="D47" i="5"/>
  <c r="C47" i="5"/>
  <c r="AC45" i="5"/>
  <c r="AB45" i="5"/>
  <c r="AA45" i="5"/>
  <c r="E45" i="5"/>
  <c r="D45" i="5"/>
  <c r="C45" i="5"/>
  <c r="E43" i="5"/>
  <c r="D43" i="5"/>
  <c r="C43" i="5"/>
  <c r="E40" i="5"/>
  <c r="AC39" i="5"/>
  <c r="AB39" i="5"/>
  <c r="AA39" i="5"/>
  <c r="AA34" i="5" s="1"/>
  <c r="AA38" i="5" s="1"/>
  <c r="E39" i="5"/>
  <c r="D39" i="5"/>
  <c r="D40" i="5" s="1"/>
  <c r="C39" i="5"/>
  <c r="C40" i="5" s="1"/>
  <c r="AC37" i="5"/>
  <c r="AB37" i="5"/>
  <c r="AA37" i="5"/>
  <c r="E34" i="5"/>
  <c r="D34" i="5"/>
  <c r="C34" i="5"/>
  <c r="AC33" i="5"/>
  <c r="AC28" i="5"/>
  <c r="AC27" i="5"/>
  <c r="AC31" i="5" s="1"/>
  <c r="AB27" i="5"/>
  <c r="AB33" i="5" s="1"/>
  <c r="AA27" i="5"/>
  <c r="AC26" i="5"/>
  <c r="K24" i="5"/>
  <c r="J24" i="5"/>
  <c r="I24" i="5"/>
  <c r="K22" i="5"/>
  <c r="J22" i="5"/>
  <c r="I22" i="5"/>
  <c r="AC21" i="5"/>
  <c r="AC20" i="5"/>
  <c r="AC24" i="5" s="1"/>
  <c r="AB20" i="5"/>
  <c r="AB26" i="5" s="1"/>
  <c r="AA20" i="5"/>
  <c r="K20" i="5"/>
  <c r="J20" i="5"/>
  <c r="I20" i="5"/>
  <c r="AC17" i="5"/>
  <c r="AB17" i="5"/>
  <c r="AA17" i="5"/>
  <c r="K17" i="5"/>
  <c r="J17" i="5"/>
  <c r="I17" i="5"/>
  <c r="AC15" i="5"/>
  <c r="AB15" i="5"/>
  <c r="AA15" i="5"/>
  <c r="K15" i="5"/>
  <c r="J15" i="5"/>
  <c r="I15" i="5"/>
  <c r="AC13" i="5"/>
  <c r="AB13" i="5"/>
  <c r="AA13" i="5"/>
  <c r="FJ11" i="5"/>
  <c r="FI11" i="5"/>
  <c r="FH11" i="5"/>
  <c r="FG11" i="5"/>
  <c r="FF11" i="5"/>
  <c r="FE11" i="5"/>
  <c r="FD11" i="5"/>
  <c r="FC11" i="5"/>
  <c r="FB11" i="5"/>
  <c r="FA11" i="5"/>
  <c r="EZ11" i="5"/>
  <c r="EY11" i="5"/>
  <c r="EX11" i="5"/>
  <c r="EW11" i="5"/>
  <c r="EV11" i="5"/>
  <c r="EU11" i="5"/>
  <c r="ET11" i="5"/>
  <c r="ES11" i="5"/>
  <c r="ER11" i="5"/>
  <c r="EQ11" i="5"/>
  <c r="EP11" i="5"/>
  <c r="EO11" i="5"/>
  <c r="EN11" i="5"/>
  <c r="EM11" i="5"/>
  <c r="EL11" i="5"/>
  <c r="EK11" i="5"/>
  <c r="EJ11" i="5"/>
  <c r="EI11" i="5"/>
  <c r="EH11" i="5"/>
  <c r="EG11" i="5"/>
  <c r="EF11" i="5"/>
  <c r="EE11" i="5"/>
  <c r="ED11" i="5"/>
  <c r="EC11" i="5"/>
  <c r="EB11" i="5"/>
  <c r="EA11" i="5"/>
  <c r="DZ11" i="5"/>
  <c r="DY11" i="5"/>
  <c r="DX11" i="5"/>
  <c r="DW11" i="5"/>
  <c r="DV11" i="5"/>
  <c r="DU11" i="5"/>
  <c r="DT11" i="5"/>
  <c r="DS11" i="5"/>
  <c r="DR11" i="5"/>
  <c r="DQ11" i="5"/>
  <c r="DP11" i="5"/>
  <c r="DO11" i="5"/>
  <c r="DN11" i="5"/>
  <c r="DM11" i="5"/>
  <c r="DL11" i="5"/>
  <c r="DK11" i="5"/>
  <c r="DJ11" i="5"/>
  <c r="DI11" i="5"/>
  <c r="DH11" i="5"/>
  <c r="DG11" i="5"/>
  <c r="DF11" i="5"/>
  <c r="DE11" i="5"/>
  <c r="DD11" i="5"/>
  <c r="DC11" i="5"/>
  <c r="DB11" i="5"/>
  <c r="DA11" i="5"/>
  <c r="CZ11" i="5"/>
  <c r="CY11" i="5"/>
  <c r="CX11" i="5"/>
  <c r="CW11" i="5"/>
  <c r="CV11" i="5"/>
  <c r="CU11" i="5"/>
  <c r="CT11" i="5"/>
  <c r="CS11" i="5"/>
  <c r="CR11" i="5"/>
  <c r="CQ11" i="5"/>
  <c r="CP11" i="5"/>
  <c r="CO11" i="5"/>
  <c r="CN11" i="5"/>
  <c r="CM11" i="5"/>
  <c r="CL11" i="5"/>
  <c r="CK11" i="5"/>
  <c r="CJ11" i="5"/>
  <c r="CI11" i="5"/>
  <c r="CH11" i="5"/>
  <c r="CG11" i="5"/>
  <c r="CF11" i="5"/>
  <c r="CE11" i="5"/>
  <c r="CD11" i="5"/>
  <c r="CC11" i="5"/>
  <c r="CB11" i="5"/>
  <c r="CA11" i="5"/>
  <c r="BZ11" i="5"/>
  <c r="BY11" i="5"/>
  <c r="BX11" i="5"/>
  <c r="BW11" i="5"/>
  <c r="BV11" i="5"/>
  <c r="BU11" i="5"/>
  <c r="BT11" i="5"/>
  <c r="BS11" i="5"/>
  <c r="BR11" i="5"/>
  <c r="BQ11" i="5"/>
  <c r="BP11" i="5"/>
  <c r="BO11" i="5"/>
  <c r="BN11" i="5"/>
  <c r="BM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C11" i="5"/>
  <c r="AB11" i="5"/>
  <c r="AA11" i="5"/>
  <c r="K10" i="5"/>
  <c r="J10" i="5"/>
  <c r="I10" i="5"/>
  <c r="I11" i="5" s="1"/>
  <c r="E9" i="5"/>
  <c r="E15" i="5" s="1"/>
  <c r="D9" i="5"/>
  <c r="D15" i="5" s="1"/>
  <c r="C9" i="5"/>
  <c r="C10" i="5" s="1"/>
  <c r="AB87" i="4"/>
  <c r="AA87" i="4"/>
  <c r="AB83" i="4"/>
  <c r="AA83" i="4"/>
  <c r="AC82" i="4"/>
  <c r="AC85" i="4" s="1"/>
  <c r="AB82" i="4"/>
  <c r="AB89" i="4" s="1"/>
  <c r="AA82" i="4"/>
  <c r="AA89" i="4" s="1"/>
  <c r="AC78" i="4"/>
  <c r="AA76" i="4"/>
  <c r="AC74" i="4"/>
  <c r="AC73" i="4"/>
  <c r="AC80" i="4" s="1"/>
  <c r="AB73" i="4"/>
  <c r="AB80" i="4" s="1"/>
  <c r="AA73" i="4"/>
  <c r="AC71" i="4"/>
  <c r="AC67" i="4"/>
  <c r="E66" i="4"/>
  <c r="D66" i="4"/>
  <c r="C66" i="4"/>
  <c r="AC65" i="4"/>
  <c r="AC64" i="4"/>
  <c r="AC69" i="4" s="1"/>
  <c r="AB64" i="4"/>
  <c r="AB69" i="4" s="1"/>
  <c r="AA64" i="4"/>
  <c r="E64" i="4"/>
  <c r="D64" i="4"/>
  <c r="C64" i="4"/>
  <c r="E62" i="4"/>
  <c r="D62" i="4"/>
  <c r="C62" i="4"/>
  <c r="E58" i="4"/>
  <c r="E59" i="4" s="1"/>
  <c r="D58" i="4"/>
  <c r="D59" i="4" s="1"/>
  <c r="C58" i="4"/>
  <c r="E57" i="4"/>
  <c r="D57" i="4"/>
  <c r="C57" i="4"/>
  <c r="AC55" i="4"/>
  <c r="E55" i="4"/>
  <c r="D55" i="4"/>
  <c r="C55" i="4"/>
  <c r="AC53" i="4"/>
  <c r="E53" i="4"/>
  <c r="D53" i="4"/>
  <c r="C53" i="4"/>
  <c r="AC51" i="4"/>
  <c r="AC50" i="4"/>
  <c r="AC62" i="4" s="1"/>
  <c r="AB50" i="4"/>
  <c r="AB58" i="4" s="1"/>
  <c r="AA50" i="4"/>
  <c r="E50" i="4"/>
  <c r="E49" i="4"/>
  <c r="D49" i="4"/>
  <c r="C49" i="4"/>
  <c r="C50" i="4" s="1"/>
  <c r="E47" i="4"/>
  <c r="D47" i="4"/>
  <c r="C47" i="4"/>
  <c r="AC45" i="4"/>
  <c r="AB45" i="4"/>
  <c r="AA45" i="4"/>
  <c r="E45" i="4"/>
  <c r="D45" i="4"/>
  <c r="C45" i="4"/>
  <c r="E43" i="4"/>
  <c r="D43" i="4"/>
  <c r="C43" i="4"/>
  <c r="AC39" i="4"/>
  <c r="AC34" i="4" s="1"/>
  <c r="AC38" i="4" s="1"/>
  <c r="AB39" i="4"/>
  <c r="AB40" i="4" s="1"/>
  <c r="AA39" i="4"/>
  <c r="E39" i="4"/>
  <c r="D39" i="4"/>
  <c r="C39" i="4"/>
  <c r="C40" i="4" s="1"/>
  <c r="AC37" i="4"/>
  <c r="AB37" i="4"/>
  <c r="AB38" i="4" s="1"/>
  <c r="AA37" i="4"/>
  <c r="AB34" i="4"/>
  <c r="AB35" i="4" s="1"/>
  <c r="AA34" i="4"/>
  <c r="AA35" i="4" s="1"/>
  <c r="E34" i="4"/>
  <c r="D34" i="4"/>
  <c r="C34" i="4"/>
  <c r="AB33" i="4"/>
  <c r="AA33" i="4"/>
  <c r="AC31" i="4"/>
  <c r="AB28" i="4"/>
  <c r="AA28" i="4"/>
  <c r="AC27" i="4"/>
  <c r="AB27" i="4"/>
  <c r="AB31" i="4" s="1"/>
  <c r="AA27" i="4"/>
  <c r="AA31" i="4" s="1"/>
  <c r="AB26" i="4"/>
  <c r="AA26" i="4"/>
  <c r="K24" i="4"/>
  <c r="J24" i="4"/>
  <c r="I24" i="4"/>
  <c r="K22" i="4"/>
  <c r="J22" i="4"/>
  <c r="I22" i="4"/>
  <c r="AB21" i="4"/>
  <c r="AA21" i="4"/>
  <c r="AC20" i="4"/>
  <c r="AC24" i="4" s="1"/>
  <c r="AB20" i="4"/>
  <c r="AB24" i="4" s="1"/>
  <c r="AA20" i="4"/>
  <c r="AA24" i="4" s="1"/>
  <c r="K20" i="4"/>
  <c r="J20" i="4"/>
  <c r="I20" i="4"/>
  <c r="AC17" i="4"/>
  <c r="AB17" i="4"/>
  <c r="AA17" i="4"/>
  <c r="K17" i="4"/>
  <c r="J17" i="4"/>
  <c r="I17" i="4"/>
  <c r="AC15" i="4"/>
  <c r="AB15" i="4"/>
  <c r="AA15" i="4"/>
  <c r="K15" i="4"/>
  <c r="J15" i="4"/>
  <c r="I15" i="4"/>
  <c r="E15" i="4"/>
  <c r="AC13" i="4"/>
  <c r="AB13" i="4"/>
  <c r="AA13" i="4"/>
  <c r="FJ11" i="4"/>
  <c r="FI11" i="4"/>
  <c r="FH11" i="4"/>
  <c r="FG11" i="4"/>
  <c r="FF11" i="4"/>
  <c r="FE11" i="4"/>
  <c r="FD11" i="4"/>
  <c r="FC11" i="4"/>
  <c r="FB11" i="4"/>
  <c r="FA11" i="4"/>
  <c r="EZ11" i="4"/>
  <c r="EY11" i="4"/>
  <c r="EX11" i="4"/>
  <c r="EW11" i="4"/>
  <c r="EV11" i="4"/>
  <c r="EU11" i="4"/>
  <c r="ET11" i="4"/>
  <c r="ES11" i="4"/>
  <c r="ER11" i="4"/>
  <c r="EQ11" i="4"/>
  <c r="EP11" i="4"/>
  <c r="EO11" i="4"/>
  <c r="EN11" i="4"/>
  <c r="EM11" i="4"/>
  <c r="EL11" i="4"/>
  <c r="EK11" i="4"/>
  <c r="EJ11" i="4"/>
  <c r="EI11" i="4"/>
  <c r="EH11" i="4"/>
  <c r="EG11" i="4"/>
  <c r="EF11" i="4"/>
  <c r="EE11" i="4"/>
  <c r="ED11" i="4"/>
  <c r="EC11" i="4"/>
  <c r="EB11" i="4"/>
  <c r="EA11" i="4"/>
  <c r="DZ11" i="4"/>
  <c r="DY11" i="4"/>
  <c r="DX11" i="4"/>
  <c r="DW11" i="4"/>
  <c r="DV11" i="4"/>
  <c r="DU11" i="4"/>
  <c r="DT11" i="4"/>
  <c r="DS11" i="4"/>
  <c r="DR11" i="4"/>
  <c r="DQ11" i="4"/>
  <c r="DP11" i="4"/>
  <c r="DO11" i="4"/>
  <c r="DN11" i="4"/>
  <c r="DM11" i="4"/>
  <c r="DL11" i="4"/>
  <c r="DK11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C11" i="4"/>
  <c r="AB11" i="4"/>
  <c r="AA11" i="4"/>
  <c r="K10" i="4"/>
  <c r="J10" i="4"/>
  <c r="I10" i="4"/>
  <c r="E9" i="4"/>
  <c r="D9" i="4"/>
  <c r="D15" i="4" s="1"/>
  <c r="C9" i="4"/>
  <c r="C15" i="4" s="1"/>
  <c r="AC87" i="3"/>
  <c r="AC83" i="3"/>
  <c r="AC82" i="3"/>
  <c r="AC89" i="3" s="1"/>
  <c r="AB82" i="3"/>
  <c r="AB85" i="3" s="1"/>
  <c r="AA82" i="3"/>
  <c r="AA85" i="3" s="1"/>
  <c r="AB78" i="3"/>
  <c r="AA78" i="3"/>
  <c r="AB74" i="3"/>
  <c r="AA74" i="3"/>
  <c r="AC73" i="3"/>
  <c r="AB73" i="3"/>
  <c r="AB80" i="3" s="1"/>
  <c r="AA73" i="3"/>
  <c r="AA80" i="3" s="1"/>
  <c r="AB71" i="3"/>
  <c r="AA71" i="3"/>
  <c r="AC69" i="3"/>
  <c r="AB67" i="3"/>
  <c r="AA67" i="3"/>
  <c r="E66" i="3"/>
  <c r="D66" i="3"/>
  <c r="C66" i="3"/>
  <c r="AB65" i="3"/>
  <c r="AA65" i="3"/>
  <c r="AC64" i="3"/>
  <c r="AB64" i="3"/>
  <c r="AB69" i="3" s="1"/>
  <c r="AA64" i="3"/>
  <c r="AA69" i="3" s="1"/>
  <c r="E64" i="3"/>
  <c r="D64" i="3"/>
  <c r="C64" i="3"/>
  <c r="E62" i="3"/>
  <c r="D62" i="3"/>
  <c r="C62" i="3"/>
  <c r="AC60" i="3"/>
  <c r="C59" i="3"/>
  <c r="E58" i="3"/>
  <c r="D58" i="3"/>
  <c r="C58" i="3"/>
  <c r="E57" i="3"/>
  <c r="D57" i="3"/>
  <c r="C57" i="3"/>
  <c r="AB55" i="3"/>
  <c r="AA55" i="3"/>
  <c r="E55" i="3"/>
  <c r="D55" i="3"/>
  <c r="C55" i="3"/>
  <c r="AB53" i="3"/>
  <c r="AA53" i="3"/>
  <c r="E53" i="3"/>
  <c r="D53" i="3"/>
  <c r="C53" i="3"/>
  <c r="AB51" i="3"/>
  <c r="AA51" i="3"/>
  <c r="AC50" i="3"/>
  <c r="AB50" i="3"/>
  <c r="AB62" i="3" s="1"/>
  <c r="AA50" i="3"/>
  <c r="AA62" i="3" s="1"/>
  <c r="E49" i="3"/>
  <c r="D49" i="3"/>
  <c r="C49" i="3"/>
  <c r="E47" i="3"/>
  <c r="D47" i="3"/>
  <c r="C47" i="3"/>
  <c r="AC45" i="3"/>
  <c r="AB45" i="3"/>
  <c r="AA45" i="3"/>
  <c r="E45" i="3"/>
  <c r="D45" i="3"/>
  <c r="C45" i="3"/>
  <c r="E43" i="3"/>
  <c r="D43" i="3"/>
  <c r="C43" i="3"/>
  <c r="E40" i="3"/>
  <c r="D40" i="3"/>
  <c r="C40" i="3"/>
  <c r="AB39" i="3"/>
  <c r="AA39" i="3"/>
  <c r="AC37" i="3"/>
  <c r="AB37" i="3"/>
  <c r="AB34" i="3" s="1"/>
  <c r="AB35" i="3" s="1"/>
  <c r="AA37" i="3"/>
  <c r="AA34" i="3" s="1"/>
  <c r="AA35" i="3" s="1"/>
  <c r="E34" i="3"/>
  <c r="D34" i="3"/>
  <c r="C34" i="3"/>
  <c r="AA33" i="3"/>
  <c r="AC32" i="3"/>
  <c r="AB32" i="3"/>
  <c r="AA32" i="3"/>
  <c r="AA31" i="3"/>
  <c r="AB27" i="3"/>
  <c r="AB31" i="3" s="1"/>
  <c r="AA27" i="3"/>
  <c r="AA28" i="3" s="1"/>
  <c r="AC26" i="3"/>
  <c r="AA24" i="3"/>
  <c r="K24" i="3"/>
  <c r="J24" i="3"/>
  <c r="I24" i="3"/>
  <c r="K22" i="3"/>
  <c r="J22" i="3"/>
  <c r="I22" i="3"/>
  <c r="AC21" i="3"/>
  <c r="AC20" i="3"/>
  <c r="AC24" i="3" s="1"/>
  <c r="AB20" i="3"/>
  <c r="AA20" i="3"/>
  <c r="K20" i="3"/>
  <c r="J20" i="3"/>
  <c r="I20" i="3"/>
  <c r="AC17" i="3"/>
  <c r="AB17" i="3"/>
  <c r="AA17" i="3"/>
  <c r="K17" i="3"/>
  <c r="K16" i="3"/>
  <c r="J16" i="3"/>
  <c r="J17" i="3" s="1"/>
  <c r="I16" i="3"/>
  <c r="I17" i="3" s="1"/>
  <c r="AC15" i="3"/>
  <c r="AB15" i="3"/>
  <c r="AA15" i="3"/>
  <c r="E15" i="3"/>
  <c r="K14" i="3"/>
  <c r="K15" i="3" s="1"/>
  <c r="J14" i="3"/>
  <c r="I14" i="3"/>
  <c r="AC13" i="3"/>
  <c r="AB13" i="3"/>
  <c r="AA13" i="3"/>
  <c r="D13" i="3"/>
  <c r="C13" i="3"/>
  <c r="FJ11" i="3"/>
  <c r="FI11" i="3"/>
  <c r="FH11" i="3"/>
  <c r="FG11" i="3"/>
  <c r="FF11" i="3"/>
  <c r="FE11" i="3"/>
  <c r="FD11" i="3"/>
  <c r="FC11" i="3"/>
  <c r="FB11" i="3"/>
  <c r="FA11" i="3"/>
  <c r="EZ11" i="3"/>
  <c r="EY11" i="3"/>
  <c r="EX11" i="3"/>
  <c r="EW11" i="3"/>
  <c r="EV11" i="3"/>
  <c r="EU11" i="3"/>
  <c r="ET11" i="3"/>
  <c r="ES11" i="3"/>
  <c r="ER11" i="3"/>
  <c r="EQ11" i="3"/>
  <c r="EP11" i="3"/>
  <c r="EO11" i="3"/>
  <c r="EN11" i="3"/>
  <c r="EM11" i="3"/>
  <c r="EL11" i="3"/>
  <c r="EK11" i="3"/>
  <c r="EJ11" i="3"/>
  <c r="EI11" i="3"/>
  <c r="EH11" i="3"/>
  <c r="EG11" i="3"/>
  <c r="EF11" i="3"/>
  <c r="EE11" i="3"/>
  <c r="ED11" i="3"/>
  <c r="EC11" i="3"/>
  <c r="EB11" i="3"/>
  <c r="EA11" i="3"/>
  <c r="DZ11" i="3"/>
  <c r="DY11" i="3"/>
  <c r="DX11" i="3"/>
  <c r="DW11" i="3"/>
  <c r="DV11" i="3"/>
  <c r="DU11" i="3"/>
  <c r="DT11" i="3"/>
  <c r="DS11" i="3"/>
  <c r="DR11" i="3"/>
  <c r="DQ11" i="3"/>
  <c r="DP11" i="3"/>
  <c r="DO11" i="3"/>
  <c r="DN11" i="3"/>
  <c r="DM11" i="3"/>
  <c r="DL11" i="3"/>
  <c r="DK11" i="3"/>
  <c r="DJ11" i="3"/>
  <c r="DI11" i="3"/>
  <c r="DH11" i="3"/>
  <c r="DG11" i="3"/>
  <c r="DF11" i="3"/>
  <c r="DE11" i="3"/>
  <c r="DD11" i="3"/>
  <c r="DC11" i="3"/>
  <c r="DB11" i="3"/>
  <c r="DA11" i="3"/>
  <c r="CZ11" i="3"/>
  <c r="CY11" i="3"/>
  <c r="CX11" i="3"/>
  <c r="CW11" i="3"/>
  <c r="CV11" i="3"/>
  <c r="CU11" i="3"/>
  <c r="CT11" i="3"/>
  <c r="CS11" i="3"/>
  <c r="CR11" i="3"/>
  <c r="CQ11" i="3"/>
  <c r="CP11" i="3"/>
  <c r="CO11" i="3"/>
  <c r="CN11" i="3"/>
  <c r="CM11" i="3"/>
  <c r="CL11" i="3"/>
  <c r="CK11" i="3"/>
  <c r="CJ11" i="3"/>
  <c r="CI11" i="3"/>
  <c r="CH11" i="3"/>
  <c r="CG11" i="3"/>
  <c r="CF11" i="3"/>
  <c r="CE11" i="3"/>
  <c r="CD11" i="3"/>
  <c r="CC11" i="3"/>
  <c r="CB11" i="3"/>
  <c r="CA11" i="3"/>
  <c r="BZ11" i="3"/>
  <c r="BY11" i="3"/>
  <c r="BX11" i="3"/>
  <c r="BW11" i="3"/>
  <c r="BV11" i="3"/>
  <c r="BU11" i="3"/>
  <c r="BT11" i="3"/>
  <c r="BS11" i="3"/>
  <c r="BR11" i="3"/>
  <c r="BQ11" i="3"/>
  <c r="BP11" i="3"/>
  <c r="BO11" i="3"/>
  <c r="BN11" i="3"/>
  <c r="BM11" i="3"/>
  <c r="BK11" i="3"/>
  <c r="BJ11" i="3"/>
  <c r="BI11" i="3"/>
  <c r="BH11" i="3"/>
  <c r="BG11" i="3"/>
  <c r="BF11" i="3"/>
  <c r="BE11" i="3"/>
  <c r="BD11" i="3"/>
  <c r="BC11" i="3"/>
  <c r="BB11" i="3"/>
  <c r="BA11" i="3"/>
  <c r="AZ11" i="3"/>
  <c r="AY11" i="3"/>
  <c r="AX11" i="3"/>
  <c r="AW11" i="3"/>
  <c r="AV11" i="3"/>
  <c r="AU11" i="3"/>
  <c r="AT11" i="3"/>
  <c r="AS11" i="3"/>
  <c r="AR11" i="3"/>
  <c r="AQ11" i="3"/>
  <c r="AC11" i="3"/>
  <c r="AB11" i="3"/>
  <c r="AA11" i="3"/>
  <c r="K11" i="3"/>
  <c r="J11" i="3"/>
  <c r="I11" i="3"/>
  <c r="D10" i="3"/>
  <c r="C10" i="3"/>
  <c r="E9" i="3"/>
  <c r="D9" i="3"/>
  <c r="D15" i="3" s="1"/>
  <c r="C9" i="3"/>
  <c r="C15" i="3" s="1"/>
  <c r="K33" i="2"/>
  <c r="J33" i="2"/>
  <c r="I33" i="2"/>
  <c r="K32" i="2"/>
  <c r="J32" i="2"/>
  <c r="I32" i="2"/>
  <c r="K31" i="2"/>
  <c r="J31" i="2"/>
  <c r="I31" i="2"/>
  <c r="K30" i="2"/>
  <c r="J30" i="2"/>
  <c r="I30" i="2"/>
  <c r="K29" i="2"/>
  <c r="J29" i="2"/>
  <c r="I29" i="2"/>
  <c r="K28" i="2"/>
  <c r="J28" i="2"/>
  <c r="I28" i="2"/>
  <c r="K27" i="2"/>
  <c r="J27" i="2"/>
  <c r="I27" i="2"/>
  <c r="K26" i="2"/>
  <c r="J26" i="2"/>
  <c r="I26" i="2"/>
  <c r="K25" i="2"/>
  <c r="J25" i="2"/>
  <c r="I25" i="2"/>
  <c r="K24" i="2"/>
  <c r="J24" i="2"/>
  <c r="I24" i="2"/>
  <c r="K23" i="2"/>
  <c r="J23" i="2"/>
  <c r="I23" i="2"/>
  <c r="K22" i="2"/>
  <c r="J22" i="2"/>
  <c r="I22" i="2"/>
  <c r="K21" i="2"/>
  <c r="J21" i="2"/>
  <c r="I21" i="2"/>
  <c r="K20" i="2"/>
  <c r="J20" i="2"/>
  <c r="I20" i="2"/>
  <c r="K19" i="2"/>
  <c r="J19" i="2"/>
  <c r="I19" i="2"/>
  <c r="K18" i="2"/>
  <c r="J18" i="2"/>
  <c r="I18" i="2"/>
  <c r="K17" i="2"/>
  <c r="J17" i="2"/>
  <c r="I17" i="2"/>
  <c r="H9" i="2"/>
  <c r="F9" i="2"/>
  <c r="D9" i="2"/>
  <c r="AC87" i="1"/>
  <c r="AC83" i="1"/>
  <c r="AC82" i="1"/>
  <c r="AC89" i="1" s="1"/>
  <c r="AB82" i="1"/>
  <c r="AB85" i="1" s="1"/>
  <c r="AA82" i="1"/>
  <c r="AB78" i="1"/>
  <c r="AA78" i="1"/>
  <c r="AC76" i="1"/>
  <c r="AB74" i="1"/>
  <c r="AA74" i="1"/>
  <c r="AC73" i="1"/>
  <c r="AB73" i="1"/>
  <c r="AB80" i="1" s="1"/>
  <c r="AA73" i="1"/>
  <c r="AA80" i="1" s="1"/>
  <c r="AA71" i="1"/>
  <c r="AC70" i="1"/>
  <c r="AB70" i="1"/>
  <c r="AA69" i="1"/>
  <c r="AB68" i="1"/>
  <c r="AA68" i="1"/>
  <c r="AA67" i="1"/>
  <c r="AB66" i="1"/>
  <c r="AC66" i="1" s="1"/>
  <c r="AA66" i="1"/>
  <c r="E66" i="1"/>
  <c r="D66" i="1"/>
  <c r="C66" i="1"/>
  <c r="AA64" i="1"/>
  <c r="AA65" i="1" s="1"/>
  <c r="E64" i="1"/>
  <c r="D64" i="1"/>
  <c r="C64" i="1"/>
  <c r="AC62" i="1"/>
  <c r="AB62" i="1"/>
  <c r="AA62" i="1"/>
  <c r="E62" i="1"/>
  <c r="D62" i="1"/>
  <c r="C62" i="1"/>
  <c r="AC60" i="1"/>
  <c r="AB60" i="1"/>
  <c r="AA60" i="1"/>
  <c r="E59" i="1"/>
  <c r="D59" i="1"/>
  <c r="C59" i="1"/>
  <c r="AC58" i="1"/>
  <c r="AB58" i="1"/>
  <c r="AA58" i="1"/>
  <c r="E57" i="1"/>
  <c r="D57" i="1"/>
  <c r="C57" i="1"/>
  <c r="AC55" i="1"/>
  <c r="AB55" i="1"/>
  <c r="AA55" i="1"/>
  <c r="E55" i="1"/>
  <c r="D55" i="1"/>
  <c r="C55" i="1"/>
  <c r="AC53" i="1"/>
  <c r="AB53" i="1"/>
  <c r="AA53" i="1"/>
  <c r="E53" i="1"/>
  <c r="D53" i="1"/>
  <c r="C53" i="1"/>
  <c r="AC51" i="1"/>
  <c r="AB51" i="1"/>
  <c r="AA51" i="1"/>
  <c r="E50" i="1"/>
  <c r="D50" i="1"/>
  <c r="C50" i="1"/>
  <c r="E47" i="1"/>
  <c r="D47" i="1"/>
  <c r="C47" i="1"/>
  <c r="AC45" i="1"/>
  <c r="AB45" i="1"/>
  <c r="AA45" i="1"/>
  <c r="E45" i="1"/>
  <c r="D45" i="1"/>
  <c r="C45" i="1"/>
  <c r="E43" i="1"/>
  <c r="D43" i="1"/>
  <c r="C43" i="1"/>
  <c r="E40" i="1"/>
  <c r="D40" i="1"/>
  <c r="C40" i="1"/>
  <c r="AA39" i="1"/>
  <c r="AA40" i="1" s="1"/>
  <c r="AA37" i="1"/>
  <c r="AA34" i="1"/>
  <c r="AA35" i="1" s="1"/>
  <c r="AA33" i="1"/>
  <c r="AC32" i="1"/>
  <c r="AB32" i="1"/>
  <c r="AA32" i="1"/>
  <c r="AA31" i="1"/>
  <c r="AC30" i="1"/>
  <c r="AB30" i="1"/>
  <c r="AA30" i="1"/>
  <c r="AA28" i="1"/>
  <c r="AC27" i="1"/>
  <c r="AC28" i="1" s="1"/>
  <c r="AB27" i="1"/>
  <c r="AB28" i="1" s="1"/>
  <c r="AA27" i="1"/>
  <c r="D25" i="1"/>
  <c r="D34" i="1" s="1"/>
  <c r="AC24" i="1"/>
  <c r="K24" i="1"/>
  <c r="J24" i="1"/>
  <c r="I24" i="1"/>
  <c r="C24" i="1"/>
  <c r="C34" i="1" s="1"/>
  <c r="K22" i="1"/>
  <c r="J22" i="1"/>
  <c r="I22" i="1"/>
  <c r="E22" i="1"/>
  <c r="E34" i="1" s="1"/>
  <c r="AC21" i="1"/>
  <c r="AB21" i="1"/>
  <c r="AC20" i="1"/>
  <c r="AC26" i="1" s="1"/>
  <c r="AB20" i="1"/>
  <c r="AB26" i="1" s="1"/>
  <c r="AA20" i="1"/>
  <c r="AA26" i="1" s="1"/>
  <c r="K20" i="1"/>
  <c r="J20" i="1"/>
  <c r="I20" i="1"/>
  <c r="AC17" i="1"/>
  <c r="AB17" i="1"/>
  <c r="AA17" i="1"/>
  <c r="K17" i="1"/>
  <c r="J17" i="1"/>
  <c r="K16" i="1"/>
  <c r="J16" i="1"/>
  <c r="I16" i="1"/>
  <c r="I17" i="1" s="1"/>
  <c r="AC15" i="1"/>
  <c r="AB15" i="1"/>
  <c r="AA15" i="1"/>
  <c r="K14" i="1"/>
  <c r="K15" i="1" s="1"/>
  <c r="J14" i="1"/>
  <c r="J15" i="1" s="1"/>
  <c r="I14" i="1"/>
  <c r="AC13" i="1"/>
  <c r="AB13" i="1"/>
  <c r="AA13" i="1"/>
  <c r="C13" i="1"/>
  <c r="FJ11" i="1"/>
  <c r="FI11" i="1"/>
  <c r="FH11" i="1"/>
  <c r="FG11" i="1"/>
  <c r="FF11" i="1"/>
  <c r="FE11" i="1"/>
  <c r="FD11" i="1"/>
  <c r="FC11" i="1"/>
  <c r="FB11" i="1"/>
  <c r="FA11" i="1"/>
  <c r="EZ11" i="1"/>
  <c r="EY11" i="1"/>
  <c r="EX11" i="1"/>
  <c r="EW11" i="1"/>
  <c r="EV11" i="1"/>
  <c r="EU11" i="1"/>
  <c r="ET11" i="1"/>
  <c r="ES11" i="1"/>
  <c r="ER11" i="1"/>
  <c r="EQ11" i="1"/>
  <c r="EP11" i="1"/>
  <c r="EO11" i="1"/>
  <c r="EN11" i="1"/>
  <c r="EM11" i="1"/>
  <c r="EL11" i="1"/>
  <c r="EK11" i="1"/>
  <c r="EJ11" i="1"/>
  <c r="EI11" i="1"/>
  <c r="EH11" i="1"/>
  <c r="EG11" i="1"/>
  <c r="EF11" i="1"/>
  <c r="EE11" i="1"/>
  <c r="ED11" i="1"/>
  <c r="EC11" i="1"/>
  <c r="EB11" i="1"/>
  <c r="EA11" i="1"/>
  <c r="DZ11" i="1"/>
  <c r="DY11" i="1"/>
  <c r="DX11" i="1"/>
  <c r="DW11" i="1"/>
  <c r="DV11" i="1"/>
  <c r="DU11" i="1"/>
  <c r="DT11" i="1"/>
  <c r="DS11" i="1"/>
  <c r="DR11" i="1"/>
  <c r="DQ11" i="1"/>
  <c r="DP11" i="1"/>
  <c r="DO11" i="1"/>
  <c r="DN11" i="1"/>
  <c r="DM11" i="1"/>
  <c r="DL11" i="1"/>
  <c r="DK11" i="1"/>
  <c r="DJ11" i="1"/>
  <c r="DI11" i="1"/>
  <c r="DH11" i="1"/>
  <c r="DG11" i="1"/>
  <c r="DF11" i="1"/>
  <c r="DE11" i="1"/>
  <c r="DD11" i="1"/>
  <c r="DC11" i="1"/>
  <c r="DB11" i="1"/>
  <c r="DA11" i="1"/>
  <c r="CZ11" i="1"/>
  <c r="CY11" i="1"/>
  <c r="CX11" i="1"/>
  <c r="CW11" i="1"/>
  <c r="CV11" i="1"/>
  <c r="CU11" i="1"/>
  <c r="CT11" i="1"/>
  <c r="CS11" i="1"/>
  <c r="CR11" i="1"/>
  <c r="CQ11" i="1"/>
  <c r="CP11" i="1"/>
  <c r="CO11" i="1"/>
  <c r="CN11" i="1"/>
  <c r="CM11" i="1"/>
  <c r="CL11" i="1"/>
  <c r="CK11" i="1"/>
  <c r="CJ11" i="1"/>
  <c r="CI11" i="1"/>
  <c r="CH11" i="1"/>
  <c r="CG11" i="1"/>
  <c r="CF11" i="1"/>
  <c r="CE11" i="1"/>
  <c r="CD11" i="1"/>
  <c r="CC11" i="1"/>
  <c r="CB11" i="1"/>
  <c r="CA11" i="1"/>
  <c r="BZ11" i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C11" i="1"/>
  <c r="AB11" i="1"/>
  <c r="AA11" i="1"/>
  <c r="K11" i="1"/>
  <c r="J11" i="1"/>
  <c r="I11" i="1"/>
  <c r="E9" i="1"/>
  <c r="E15" i="1" s="1"/>
  <c r="D9" i="1"/>
  <c r="C9" i="1"/>
  <c r="C15" i="1" s="1"/>
  <c r="M4" i="13" l="1"/>
  <c r="M5" i="13"/>
  <c r="M6" i="13"/>
  <c r="M7" i="13"/>
  <c r="M8" i="13"/>
  <c r="M9" i="13"/>
  <c r="M10" i="13"/>
  <c r="M11" i="13"/>
  <c r="M12" i="13"/>
  <c r="M13" i="13"/>
  <c r="AA40" i="3"/>
  <c r="AC78" i="3"/>
  <c r="AC74" i="3"/>
  <c r="AA71" i="4"/>
  <c r="AA67" i="4"/>
  <c r="AA65" i="4"/>
  <c r="AA26" i="5"/>
  <c r="AA21" i="5"/>
  <c r="AA33" i="5"/>
  <c r="AA28" i="5"/>
  <c r="K11" i="6"/>
  <c r="J11" i="6"/>
  <c r="AC34" i="10"/>
  <c r="AC35" i="10" s="1"/>
  <c r="AA62" i="10"/>
  <c r="AA60" i="10"/>
  <c r="AA58" i="10"/>
  <c r="AA55" i="10"/>
  <c r="AA89" i="3"/>
  <c r="J11" i="5"/>
  <c r="AB40" i="5"/>
  <c r="I11" i="6"/>
  <c r="AB39" i="1"/>
  <c r="AB33" i="1"/>
  <c r="I15" i="3"/>
  <c r="I15" i="1"/>
  <c r="AB37" i="1"/>
  <c r="AB31" i="1"/>
  <c r="AC55" i="3"/>
  <c r="AC53" i="3"/>
  <c r="AC51" i="3"/>
  <c r="D10" i="4"/>
  <c r="E10" i="4"/>
  <c r="E13" i="4"/>
  <c r="AA38" i="4"/>
  <c r="AA78" i="4"/>
  <c r="AA74" i="4"/>
  <c r="AA24" i="5"/>
  <c r="AA35" i="5"/>
  <c r="AC37" i="1"/>
  <c r="AC31" i="1"/>
  <c r="AC78" i="1"/>
  <c r="AC74" i="1"/>
  <c r="AC80" i="1"/>
  <c r="E13" i="3"/>
  <c r="E10" i="3"/>
  <c r="AA26" i="3"/>
  <c r="AA21" i="3"/>
  <c r="AC39" i="3"/>
  <c r="AC27" i="3"/>
  <c r="AC33" i="3" s="1"/>
  <c r="AB40" i="3"/>
  <c r="AC58" i="3"/>
  <c r="AC62" i="3"/>
  <c r="AC71" i="3"/>
  <c r="AC67" i="3"/>
  <c r="AC65" i="3"/>
  <c r="C10" i="4"/>
  <c r="AA40" i="4"/>
  <c r="D50" i="4"/>
  <c r="C59" i="4"/>
  <c r="E10" i="5"/>
  <c r="AC26" i="6"/>
  <c r="AC21" i="6"/>
  <c r="AC24" i="6"/>
  <c r="AC33" i="9"/>
  <c r="AC28" i="9"/>
  <c r="AC31" i="9"/>
  <c r="AB38" i="10"/>
  <c r="AB34" i="10"/>
  <c r="AB35" i="10" s="1"/>
  <c r="AB40" i="10"/>
  <c r="AA38" i="3"/>
  <c r="AC80" i="3"/>
  <c r="AA87" i="1"/>
  <c r="AA83" i="1"/>
  <c r="AB24" i="3"/>
  <c r="AB26" i="3"/>
  <c r="AB21" i="3"/>
  <c r="E50" i="3"/>
  <c r="D50" i="3"/>
  <c r="AB62" i="8"/>
  <c r="AB55" i="8"/>
  <c r="AB53" i="8"/>
  <c r="AB51" i="8"/>
  <c r="AB60" i="8"/>
  <c r="AA51" i="10"/>
  <c r="D13" i="1"/>
  <c r="D10" i="1"/>
  <c r="AA24" i="1"/>
  <c r="AA21" i="1"/>
  <c r="AA89" i="1"/>
  <c r="AC87" i="4"/>
  <c r="AC83" i="4"/>
  <c r="AA28" i="7"/>
  <c r="AA33" i="7"/>
  <c r="AA31" i="7"/>
  <c r="D13" i="10"/>
  <c r="D10" i="10"/>
  <c r="D15" i="10"/>
  <c r="C10" i="10"/>
  <c r="D15" i="1"/>
  <c r="K11" i="4"/>
  <c r="J11" i="4"/>
  <c r="AC26" i="4"/>
  <c r="AC21" i="4"/>
  <c r="AA55" i="4"/>
  <c r="AA53" i="4"/>
  <c r="AA51" i="4"/>
  <c r="AA58" i="4"/>
  <c r="AA62" i="4"/>
  <c r="AA69" i="4"/>
  <c r="C15" i="5"/>
  <c r="E40" i="6"/>
  <c r="D40" i="6"/>
  <c r="AB28" i="7"/>
  <c r="AB33" i="7"/>
  <c r="AB31" i="7"/>
  <c r="D15" i="8"/>
  <c r="D13" i="8"/>
  <c r="D10" i="8"/>
  <c r="C10" i="8"/>
  <c r="AA28" i="8"/>
  <c r="AA33" i="8"/>
  <c r="AA31" i="8"/>
  <c r="AA65" i="9"/>
  <c r="AA69" i="9"/>
  <c r="AA67" i="9"/>
  <c r="E13" i="10"/>
  <c r="E10" i="10"/>
  <c r="E15" i="10"/>
  <c r="C10" i="1"/>
  <c r="AC39" i="1"/>
  <c r="AC33" i="1"/>
  <c r="AC68" i="1"/>
  <c r="AC64" i="1" s="1"/>
  <c r="J15" i="3"/>
  <c r="D59" i="3"/>
  <c r="AC76" i="3"/>
  <c r="I11" i="4"/>
  <c r="AC35" i="4"/>
  <c r="D40" i="4"/>
  <c r="AC40" i="4"/>
  <c r="K11" i="5"/>
  <c r="AC34" i="5"/>
  <c r="AC35" i="5" s="1"/>
  <c r="C40" i="6"/>
  <c r="AA62" i="6"/>
  <c r="AA60" i="6"/>
  <c r="AA58" i="6"/>
  <c r="AA55" i="6"/>
  <c r="AA53" i="6"/>
  <c r="AA51" i="6"/>
  <c r="AA21" i="7"/>
  <c r="AA26" i="7"/>
  <c r="AA24" i="7"/>
  <c r="E10" i="8"/>
  <c r="E15" i="8"/>
  <c r="E13" i="8"/>
  <c r="AB34" i="9"/>
  <c r="AB40" i="9"/>
  <c r="AA71" i="9"/>
  <c r="AC34" i="11"/>
  <c r="AC35" i="11" s="1"/>
  <c r="AB87" i="1"/>
  <c r="AB83" i="1"/>
  <c r="C50" i="3"/>
  <c r="AA87" i="3"/>
  <c r="AA83" i="3"/>
  <c r="AC89" i="4"/>
  <c r="E13" i="1"/>
  <c r="E10" i="1"/>
  <c r="AB89" i="1"/>
  <c r="AA38" i="1"/>
  <c r="AB64" i="1"/>
  <c r="AB67" i="1" s="1"/>
  <c r="AA85" i="1"/>
  <c r="E59" i="3"/>
  <c r="AC33" i="4"/>
  <c r="AC28" i="4"/>
  <c r="E40" i="4"/>
  <c r="AA60" i="4"/>
  <c r="AA80" i="4"/>
  <c r="C13" i="5"/>
  <c r="AA31" i="5"/>
  <c r="AA40" i="5"/>
  <c r="AA87" i="6"/>
  <c r="AA83" i="6"/>
  <c r="AA85" i="6"/>
  <c r="AB40" i="7"/>
  <c r="I15" i="9"/>
  <c r="I17" i="9"/>
  <c r="AB33" i="9"/>
  <c r="AB28" i="9"/>
  <c r="AB31" i="9"/>
  <c r="AC34" i="9"/>
  <c r="AC40" i="9" s="1"/>
  <c r="AA53" i="10"/>
  <c r="AC40" i="11"/>
  <c r="C40" i="11"/>
  <c r="E40" i="11"/>
  <c r="AB33" i="3"/>
  <c r="AB62" i="4"/>
  <c r="AB24" i="5"/>
  <c r="AB31" i="5"/>
  <c r="E10" i="6"/>
  <c r="D10" i="6"/>
  <c r="AC33" i="6"/>
  <c r="AC28" i="6"/>
  <c r="D59" i="6"/>
  <c r="AA76" i="9"/>
  <c r="AA74" i="9"/>
  <c r="AA80" i="9"/>
  <c r="AA78" i="9"/>
  <c r="AB24" i="1"/>
  <c r="AB76" i="1"/>
  <c r="AB28" i="3"/>
  <c r="AB38" i="3"/>
  <c r="AB58" i="3"/>
  <c r="AB60" i="3"/>
  <c r="AB76" i="3"/>
  <c r="AB83" i="3"/>
  <c r="AB87" i="3"/>
  <c r="D13" i="4"/>
  <c r="AB51" i="4"/>
  <c r="AB53" i="4"/>
  <c r="AB55" i="4"/>
  <c r="AB65" i="4"/>
  <c r="AB67" i="4"/>
  <c r="AB71" i="4"/>
  <c r="AB74" i="4"/>
  <c r="AB78" i="4"/>
  <c r="AB85" i="4"/>
  <c r="D10" i="5"/>
  <c r="AB21" i="5"/>
  <c r="AB28" i="5"/>
  <c r="AB34" i="5"/>
  <c r="D50" i="5"/>
  <c r="AA87" i="5"/>
  <c r="AA83" i="5"/>
  <c r="AA89" i="5"/>
  <c r="AC31" i="6"/>
  <c r="AA40" i="6"/>
  <c r="AA35" i="6"/>
  <c r="AC78" i="6"/>
  <c r="AC74" i="6"/>
  <c r="AC80" i="6"/>
  <c r="AA38" i="7"/>
  <c r="AA34" i="7"/>
  <c r="AA35" i="7" s="1"/>
  <c r="AA40" i="7"/>
  <c r="D50" i="7"/>
  <c r="C50" i="7"/>
  <c r="E40" i="8"/>
  <c r="D40" i="8"/>
  <c r="AA60" i="8"/>
  <c r="AA62" i="8"/>
  <c r="AA55" i="8"/>
  <c r="AA53" i="8"/>
  <c r="AA51" i="8"/>
  <c r="AA58" i="8"/>
  <c r="D59" i="10"/>
  <c r="AC71" i="11"/>
  <c r="AC67" i="11"/>
  <c r="AC65" i="11"/>
  <c r="AB89" i="3"/>
  <c r="AB60" i="4"/>
  <c r="AB76" i="4"/>
  <c r="D13" i="5"/>
  <c r="E50" i="8"/>
  <c r="C50" i="8"/>
  <c r="AB62" i="10"/>
  <c r="AB60" i="10"/>
  <c r="AB58" i="10"/>
  <c r="AC85" i="1"/>
  <c r="AC85" i="3"/>
  <c r="AC58" i="4"/>
  <c r="AC60" i="4"/>
  <c r="AC76" i="4"/>
  <c r="E13" i="5"/>
  <c r="AA51" i="5"/>
  <c r="AA53" i="5"/>
  <c r="AC71" i="5"/>
  <c r="AC67" i="5"/>
  <c r="AC65" i="5"/>
  <c r="AA85" i="5"/>
  <c r="C10" i="6"/>
  <c r="AA38" i="6"/>
  <c r="E59" i="6"/>
  <c r="E13" i="7"/>
  <c r="E10" i="7"/>
  <c r="D10" i="7"/>
  <c r="I17" i="7"/>
  <c r="AC55" i="7"/>
  <c r="AC53" i="7"/>
  <c r="AC51" i="7"/>
  <c r="AC58" i="7"/>
  <c r="AC62" i="7"/>
  <c r="AC60" i="7"/>
  <c r="AA69" i="7"/>
  <c r="AA65" i="7"/>
  <c r="AA67" i="7"/>
  <c r="D50" i="8"/>
  <c r="AA31" i="10"/>
  <c r="AC69" i="11"/>
  <c r="AA62" i="5"/>
  <c r="AA60" i="5"/>
  <c r="AA58" i="5"/>
  <c r="E13" i="6"/>
  <c r="E50" i="9"/>
  <c r="D50" i="9"/>
  <c r="C50" i="9"/>
  <c r="AA89" i="9"/>
  <c r="AA83" i="9"/>
  <c r="D40" i="11"/>
  <c r="AA76" i="1"/>
  <c r="AA58" i="3"/>
  <c r="AA60" i="3"/>
  <c r="AA76" i="3"/>
  <c r="C13" i="4"/>
  <c r="AA85" i="4"/>
  <c r="C50" i="5"/>
  <c r="AC78" i="5"/>
  <c r="AC74" i="5"/>
  <c r="AC80" i="5"/>
  <c r="AC71" i="6"/>
  <c r="AC67" i="6"/>
  <c r="AC65" i="6"/>
  <c r="E40" i="7"/>
  <c r="AB69" i="7"/>
  <c r="AB65" i="7"/>
  <c r="AB67" i="7"/>
  <c r="AB71" i="7"/>
  <c r="K11" i="8"/>
  <c r="J11" i="8"/>
  <c r="AA33" i="10"/>
  <c r="AA35" i="10"/>
  <c r="AA38" i="10"/>
  <c r="AC87" i="10"/>
  <c r="AC83" i="10"/>
  <c r="AC85" i="10"/>
  <c r="AC55" i="11"/>
  <c r="AC53" i="11"/>
  <c r="AC51" i="11"/>
  <c r="AC58" i="11"/>
  <c r="AA78" i="11"/>
  <c r="AA74" i="11"/>
  <c r="AA76" i="11"/>
  <c r="AB85" i="5"/>
  <c r="AB89" i="5"/>
  <c r="AB38" i="6"/>
  <c r="AB51" i="6"/>
  <c r="AB53" i="6"/>
  <c r="AB55" i="6"/>
  <c r="AB85" i="6"/>
  <c r="AB89" i="6"/>
  <c r="AB24" i="7"/>
  <c r="AC71" i="7"/>
  <c r="AC67" i="7"/>
  <c r="AC65" i="7"/>
  <c r="AA38" i="8"/>
  <c r="AA76" i="8"/>
  <c r="E59" i="9"/>
  <c r="AB71" i="9"/>
  <c r="AB67" i="9"/>
  <c r="AB65" i="9"/>
  <c r="AB78" i="9"/>
  <c r="AB74" i="9"/>
  <c r="AA24" i="10"/>
  <c r="AC40" i="10"/>
  <c r="AC51" i="10"/>
  <c r="AC53" i="10"/>
  <c r="AC55" i="10"/>
  <c r="D50" i="11"/>
  <c r="AB78" i="11"/>
  <c r="AB74" i="11"/>
  <c r="AB80" i="11"/>
  <c r="AC85" i="5"/>
  <c r="AC51" i="6"/>
  <c r="AC53" i="6"/>
  <c r="AC85" i="6"/>
  <c r="AB34" i="7"/>
  <c r="AB35" i="7" s="1"/>
  <c r="AC80" i="7"/>
  <c r="AA89" i="7"/>
  <c r="C13" i="8"/>
  <c r="AC33" i="8"/>
  <c r="AC28" i="8"/>
  <c r="AB38" i="8"/>
  <c r="AA40" i="8"/>
  <c r="AA69" i="8"/>
  <c r="AB76" i="8"/>
  <c r="AC89" i="8"/>
  <c r="E10" i="9"/>
  <c r="D40" i="9"/>
  <c r="AC71" i="9"/>
  <c r="AC67" i="9"/>
  <c r="AC65" i="9"/>
  <c r="AC78" i="9"/>
  <c r="AC74" i="9"/>
  <c r="AA26" i="10"/>
  <c r="D50" i="10"/>
  <c r="AC58" i="10"/>
  <c r="AC80" i="10"/>
  <c r="AC76" i="10"/>
  <c r="AC78" i="10"/>
  <c r="E50" i="11"/>
  <c r="AC78" i="11"/>
  <c r="AC74" i="11"/>
  <c r="AC80" i="11"/>
  <c r="AA76" i="5"/>
  <c r="C13" i="6"/>
  <c r="AA76" i="6"/>
  <c r="AB26" i="7"/>
  <c r="AC34" i="7"/>
  <c r="AC35" i="7" s="1"/>
  <c r="AB89" i="7"/>
  <c r="AB33" i="8"/>
  <c r="AA78" i="8"/>
  <c r="AB26" i="9"/>
  <c r="AB21" i="9"/>
  <c r="AA34" i="9"/>
  <c r="AA35" i="9" s="1"/>
  <c r="E40" i="9"/>
  <c r="AB69" i="9"/>
  <c r="AB80" i="9"/>
  <c r="AA87" i="10"/>
  <c r="AA83" i="10"/>
  <c r="AA89" i="10"/>
  <c r="AA40" i="11"/>
  <c r="AA38" i="11"/>
  <c r="AA55" i="11"/>
  <c r="AA53" i="11"/>
  <c r="AA51" i="11"/>
  <c r="AA60" i="11"/>
  <c r="AA62" i="11"/>
  <c r="AA71" i="11"/>
  <c r="AA67" i="11"/>
  <c r="AA65" i="11"/>
  <c r="AA69" i="11"/>
  <c r="AB76" i="5"/>
  <c r="AB83" i="5"/>
  <c r="D13" i="6"/>
  <c r="AB35" i="6"/>
  <c r="AB58" i="6"/>
  <c r="AB60" i="6"/>
  <c r="AB76" i="6"/>
  <c r="AB83" i="6"/>
  <c r="AC26" i="7"/>
  <c r="AC78" i="7"/>
  <c r="AC74" i="7"/>
  <c r="AC26" i="8"/>
  <c r="AC21" i="8"/>
  <c r="AC87" i="8"/>
  <c r="AC83" i="8"/>
  <c r="AC26" i="9"/>
  <c r="AC21" i="9"/>
  <c r="E50" i="10"/>
  <c r="AB87" i="10"/>
  <c r="AB83" i="10"/>
  <c r="AB89" i="10"/>
  <c r="AB40" i="11"/>
  <c r="AB38" i="11"/>
  <c r="AB55" i="11"/>
  <c r="AB53" i="11"/>
  <c r="AB51" i="11"/>
  <c r="AB60" i="11"/>
  <c r="AB62" i="11"/>
  <c r="AB71" i="11"/>
  <c r="AB67" i="11"/>
  <c r="AB65" i="11"/>
  <c r="AB69" i="11"/>
  <c r="AB76" i="11"/>
  <c r="AB85" i="9"/>
  <c r="AA76" i="10"/>
  <c r="C13" i="11"/>
  <c r="AA85" i="11"/>
  <c r="AC85" i="7"/>
  <c r="AC58" i="8"/>
  <c r="AC60" i="8"/>
  <c r="AC76" i="8"/>
  <c r="AC85" i="9"/>
  <c r="AB76" i="10"/>
  <c r="D13" i="11"/>
  <c r="AB85" i="11"/>
  <c r="E13" i="11"/>
  <c r="AC85" i="11"/>
  <c r="AC65" i="1" l="1"/>
  <c r="AC67" i="1"/>
  <c r="AC71" i="1"/>
  <c r="AC40" i="1"/>
  <c r="AC38" i="7"/>
  <c r="AC38" i="11"/>
  <c r="AC40" i="5"/>
  <c r="AC40" i="3"/>
  <c r="AC34" i="3"/>
  <c r="AC31" i="3"/>
  <c r="AC28" i="3"/>
  <c r="AB34" i="1"/>
  <c r="AB35" i="1" s="1"/>
  <c r="AB71" i="1"/>
  <c r="AB65" i="1"/>
  <c r="AC40" i="7"/>
  <c r="AB69" i="1"/>
  <c r="AC38" i="10"/>
  <c r="AA38" i="9"/>
  <c r="AC69" i="1"/>
  <c r="AC38" i="5"/>
  <c r="AC35" i="9"/>
  <c r="AC38" i="9"/>
  <c r="AA40" i="9"/>
  <c r="AB35" i="5"/>
  <c r="AB38" i="5"/>
  <c r="AB38" i="7"/>
  <c r="AB38" i="9"/>
  <c r="AB35" i="9"/>
  <c r="AC34" i="1"/>
  <c r="AC35" i="1" s="1"/>
  <c r="AB40" i="1"/>
  <c r="AC38" i="3" l="1"/>
  <c r="AC35" i="3"/>
  <c r="AC38" i="1"/>
  <c r="AB38" i="1"/>
</calcChain>
</file>

<file path=xl/comments1.xml><?xml version="1.0" encoding="utf-8"?>
<comments xmlns="http://schemas.openxmlformats.org/spreadsheetml/2006/main">
  <authors>
    <author/>
  </authors>
  <commentList>
    <comment ref="H9" authorId="0" shapeId="0">
      <text>
        <r>
          <rPr>
            <sz val="11"/>
            <color theme="1"/>
            <rFont val="Arial"/>
          </rPr>
          <t>PROM_DESARROLLO:
2 Hospitales: (1 de Nivel 1 y otro de Nivel 2 y 3
1 Clinica
38 Centros de Salud</t>
        </r>
      </text>
    </commen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H9" authorId="0" shapeId="0">
      <text>
        <r>
          <rPr>
            <sz val="11"/>
            <color theme="1"/>
            <rFont val="Arial"/>
          </rPr>
          <t>PROM_DESARROLLO:
2 Hospitales: (1 de Nivel 1 y otro de Nivel 2 y 3
1 Clinica
38 Centros de Salud</t>
        </r>
      </text>
    </commen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H9" authorId="0" shapeId="0">
      <text>
        <r>
          <rPr>
            <sz val="11"/>
            <color theme="1"/>
            <rFont val="Arial"/>
          </rPr>
          <t>PROM_DESARROLLO:
1 hospital
4 centros de salud</t>
        </r>
      </text>
    </commen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H9" authorId="0" shapeId="0">
      <text>
        <r>
          <rPr>
            <sz val="11"/>
            <color theme="1"/>
            <rFont val="Arial"/>
          </rPr>
          <t>PROM_DESARROLLO:
2 Hospitales: (1 de Nivel 1 y otro de Nivel 2 y 3
1 Clinica
38 Centros de Salud</t>
        </r>
      </text>
    </comment>
    <comment ref="Z27" authorId="0" shapeId="0">
      <text>
        <r>
          <rPr>
            <sz val="11"/>
            <color theme="1"/>
            <rFont val="Arial"/>
          </rPr>
          <t>PROM_DESARROLLO:
Personas Formalmente ocupadas con respecto al total de la población</t>
        </r>
      </text>
    </comment>
  </commentList>
</comments>
</file>

<file path=xl/sharedStrings.xml><?xml version="1.0" encoding="utf-8"?>
<sst xmlns="http://schemas.openxmlformats.org/spreadsheetml/2006/main" count="2104" uniqueCount="162">
  <si>
    <t xml:space="preserve">INFORMACIÓN SOLICITADA </t>
  </si>
  <si>
    <t>Información en materia demográfica</t>
  </si>
  <si>
    <t>Información en materia de sociedad y genero</t>
  </si>
  <si>
    <t>Habitantes</t>
  </si>
  <si>
    <t>Número de habitantes</t>
  </si>
  <si>
    <t>Número de habitantes por sexo</t>
  </si>
  <si>
    <t>Femenino</t>
  </si>
  <si>
    <t>Masculino</t>
  </si>
  <si>
    <t xml:space="preserve">TOTAL </t>
  </si>
  <si>
    <t>Número de habitantes por edad</t>
  </si>
  <si>
    <t>(0-4)</t>
  </si>
  <si>
    <t>(5-9)</t>
  </si>
  <si>
    <t>(10-14)</t>
  </si>
  <si>
    <t>(15-19)</t>
  </si>
  <si>
    <t>(20-24)</t>
  </si>
  <si>
    <t>(25-29)</t>
  </si>
  <si>
    <t>(30-34)</t>
  </si>
  <si>
    <t>(35-39)</t>
  </si>
  <si>
    <t>(40-44)</t>
  </si>
  <si>
    <t>(45-49)</t>
  </si>
  <si>
    <t>(50-54)</t>
  </si>
  <si>
    <t>(55-59)</t>
  </si>
  <si>
    <t>(60-64)</t>
  </si>
  <si>
    <t>(65-69)</t>
  </si>
  <si>
    <t>(70-74)</t>
  </si>
  <si>
    <t>(75-79)</t>
  </si>
  <si>
    <t>(80 y mas)</t>
  </si>
  <si>
    <t>Información en materia de salud</t>
  </si>
  <si>
    <t xml:space="preserve">Información Registral </t>
  </si>
  <si>
    <t>Información en materia del sistema de salud</t>
  </si>
  <si>
    <t>Información en materia macroeconómica</t>
  </si>
  <si>
    <t>Municipio</t>
  </si>
  <si>
    <t>INFORMACIÓN RELACIONADA CON ACTIVIDAD REGISTRAL EMPRESARIAL</t>
  </si>
  <si>
    <t>INFORMACIÓN RELACIONADA CON ACTIVIDAD REGISTRAL DE ENTIDADES SIN ANIMO DE LUCRO (ESAL)</t>
  </si>
  <si>
    <t>INFORMACIÓN RELACIONADA CON ACTIVIDAD TURISTICA</t>
  </si>
  <si>
    <t>INFORMACIÓN RELACIONADA CON PROPONENTES PARA CONTRATACION PUBLICA</t>
  </si>
  <si>
    <t>Sistema de Salud</t>
  </si>
  <si>
    <t>Información macroeconómica, fiscal, de hacienda y finanzas públicas</t>
  </si>
  <si>
    <t>Nuevos registros mercanitles</t>
  </si>
  <si>
    <t>Nuevos registros personas naturales</t>
  </si>
  <si>
    <t>Nuevos registros personas juridicas</t>
  </si>
  <si>
    <t>Nuevos registros microempresas</t>
  </si>
  <si>
    <t>Nuevos registros pequeñas empresas</t>
  </si>
  <si>
    <t>Nuevos registros empresas medianas</t>
  </si>
  <si>
    <t>Nuevos registros empresas grandes</t>
  </si>
  <si>
    <t>Numero de nuevos registros mercanitles realizados por CIIIU a dos digitos</t>
  </si>
  <si>
    <t>Capital asociado a nuevos registros mercantiles por personas naturales</t>
  </si>
  <si>
    <t>Capital asociado a nuevos registros mercantiles por personas juridicas</t>
  </si>
  <si>
    <t>Capital asociado a nuevos registros mercantiles por microempresas</t>
  </si>
  <si>
    <t>Capital asociado a nuevos registros mercantiles por pequeñas empresas</t>
  </si>
  <si>
    <t>Capital asociado a nuevos registros mercantiles por empresas medianas</t>
  </si>
  <si>
    <t>Capital asociado a nuevos registros mercantiles por empresas grandes</t>
  </si>
  <si>
    <t>Capital asociado a nuevos registros mercantiles discriminados por CIIIU a dos digitos</t>
  </si>
  <si>
    <t>Renovaciones de registros</t>
  </si>
  <si>
    <t>Nuevos registros por parte de la ESAL</t>
  </si>
  <si>
    <t>Asociaciones, coroporaciones y fundaciones</t>
  </si>
  <si>
    <t>Entidades de economía solidaria</t>
  </si>
  <si>
    <t>Veedurías ciudadanas</t>
  </si>
  <si>
    <t>Entidades extranjeras de Derecho Privado</t>
  </si>
  <si>
    <t>Entidades instituciones auxiliales del cooperativismo</t>
  </si>
  <si>
    <t>Renovaciones de registros de ESALES</t>
  </si>
  <si>
    <t xml:space="preserve">Nuevos inscritos en el Registro Nacional de Turismo </t>
  </si>
  <si>
    <t>Nuevos inscritos por personas naturales</t>
  </si>
  <si>
    <t>Nuevos inscritos por personas juridicas</t>
  </si>
  <si>
    <t>Nuevos inscritos por centros vacacionales</t>
  </si>
  <si>
    <t>Nuevos inscritos por viviendas turisticas</t>
  </si>
  <si>
    <t>Nuevos inscritos por otros tipos de hospejade no permanente</t>
  </si>
  <si>
    <t>Nuevos inscritos por hoteles</t>
  </si>
  <si>
    <t>Nuevos inscritos por agencias de viajes</t>
  </si>
  <si>
    <t>Nuevos inscritos por establecimiento de gastronomia y similares</t>
  </si>
  <si>
    <t>Nuevos inscritos por operadosres profesionales de congresos ferias y convenciones</t>
  </si>
  <si>
    <t>Nuevos inscritos por guias de turismo</t>
  </si>
  <si>
    <t>Nuevos inscritos por arrendadores de vehiculos para turismo</t>
  </si>
  <si>
    <t xml:space="preserve">Renovaciones de registros por RNT </t>
  </si>
  <si>
    <t>Proponentes inscritos en el RUP</t>
  </si>
  <si>
    <t xml:space="preserve">Proponentes nacionales naturales </t>
  </si>
  <si>
    <t xml:space="preserve">Proponentes nacionales juridicos </t>
  </si>
  <si>
    <t xml:space="preserve">Proponentes extranjeros naturales inscritos </t>
  </si>
  <si>
    <t xml:space="preserve">Proponentes extranjeros juridicos </t>
  </si>
  <si>
    <t>Renovaciones de registros RUP</t>
  </si>
  <si>
    <t>Número de centros de salud, clínicas y hospitales</t>
  </si>
  <si>
    <t>Presupuesto Municipal</t>
  </si>
  <si>
    <t>Part.%</t>
  </si>
  <si>
    <t>Número de afiliados al sistema de salud</t>
  </si>
  <si>
    <t>Valor del presupuesto municipal</t>
  </si>
  <si>
    <t>El Charco</t>
  </si>
  <si>
    <t>Tumaco</t>
  </si>
  <si>
    <t>Barbacoas</t>
  </si>
  <si>
    <t>Valor del presupuesto municipal de educación</t>
  </si>
  <si>
    <t>Número de afiliados al sistema de salud por sexo</t>
  </si>
  <si>
    <t>Valor del presupuesto municipal de salud</t>
  </si>
  <si>
    <t>Valor del presupuesto municipal de funcionamiento</t>
  </si>
  <si>
    <t>Número de afiliados al sistema de salud por régimen</t>
  </si>
  <si>
    <t>Subsidiado</t>
  </si>
  <si>
    <t>Empleo y Desempleo</t>
  </si>
  <si>
    <t>Población Económicamente Activa</t>
  </si>
  <si>
    <t>Contributivo</t>
  </si>
  <si>
    <t>Población Económicamente Activa por sexo</t>
  </si>
  <si>
    <t xml:space="preserve">Exepción &amp; Especiales </t>
  </si>
  <si>
    <t>Número de personas ocupadas</t>
  </si>
  <si>
    <t>Número de personas ocupadas por sexo</t>
  </si>
  <si>
    <t>TOTAL</t>
  </si>
  <si>
    <t>Número de personas desocupadas</t>
  </si>
  <si>
    <t>Número de personas desocupadas por sexo</t>
  </si>
  <si>
    <t>Nacimientos</t>
  </si>
  <si>
    <t>Número de nacimientos</t>
  </si>
  <si>
    <t>Número de nacimientos por sexo</t>
  </si>
  <si>
    <t>Tributación y Recaudo</t>
  </si>
  <si>
    <t>Valor recaudado producto del pago de tributos fiscales</t>
  </si>
  <si>
    <t>Indeterminado</t>
  </si>
  <si>
    <t>Información en materia educativa</t>
  </si>
  <si>
    <t>Defunciones</t>
  </si>
  <si>
    <t>Información en materia de educación preescolar, básica, media y superior</t>
  </si>
  <si>
    <t>Número de defunciones fetales</t>
  </si>
  <si>
    <t>Educación Preescolar, Básica y Media</t>
  </si>
  <si>
    <t>Número Total de Instituciones</t>
  </si>
  <si>
    <t>Número de defunciones fetales por sexo</t>
  </si>
  <si>
    <t>Numero Total de Instituciones Publicas</t>
  </si>
  <si>
    <t>Numero Total de Instituciones Privadas</t>
  </si>
  <si>
    <t>Número de Instituciones de Educación Preescolar</t>
  </si>
  <si>
    <t>Número de defunciones no fetales</t>
  </si>
  <si>
    <t>Número de Instituciones de Educación Básica</t>
  </si>
  <si>
    <t>Número de defunciones no fetales por sexo</t>
  </si>
  <si>
    <t>Número de Instituciones de Educación Media</t>
  </si>
  <si>
    <t xml:space="preserve">Número Total de Estudiantes </t>
  </si>
  <si>
    <t>Número de Estudiantes de Educación Preescolar</t>
  </si>
  <si>
    <t>Número de Estudiantes de Educación Básica</t>
  </si>
  <si>
    <t>Número de Estudiantes de Educación Media</t>
  </si>
  <si>
    <t>Educación Superior</t>
  </si>
  <si>
    <t>Número de Instituciones de Educación Superior</t>
  </si>
  <si>
    <t>Públicas</t>
  </si>
  <si>
    <t>Privadas</t>
  </si>
  <si>
    <t xml:space="preserve">No formal </t>
  </si>
  <si>
    <t>Número de estudiantes de Educación Superior</t>
  </si>
  <si>
    <t>Francisco Pizarro</t>
  </si>
  <si>
    <t>La Tola</t>
  </si>
  <si>
    <t>Magüi Payan</t>
  </si>
  <si>
    <t>Olaya Herrera</t>
  </si>
  <si>
    <t>Información en materia electoral</t>
  </si>
  <si>
    <t>Información en materia de potenciales sufragantes</t>
  </si>
  <si>
    <t>Potenciales sufragantes</t>
  </si>
  <si>
    <t xml:space="preserve">MUNICIPIO </t>
  </si>
  <si>
    <t>Número de potenciales sufragantes habilitados para votar</t>
  </si>
  <si>
    <t>%</t>
  </si>
  <si>
    <t>TUMACO</t>
  </si>
  <si>
    <t>BARBACOAS</t>
  </si>
  <si>
    <t>MAGÜI PAYAN</t>
  </si>
  <si>
    <t>ROBERTO PAYAN</t>
  </si>
  <si>
    <t>FRANCISCO PIZARRO</t>
  </si>
  <si>
    <t>OLAYA HERRERA</t>
  </si>
  <si>
    <t>LA TOLA</t>
  </si>
  <si>
    <t>MOSQUERA</t>
  </si>
  <si>
    <t>EL CHARCO</t>
  </si>
  <si>
    <t xml:space="preserve">SANTA BARBARA </t>
  </si>
  <si>
    <t>Roberto Payan</t>
  </si>
  <si>
    <t>Santa Barbara</t>
  </si>
  <si>
    <t>MUNICIPIOS</t>
  </si>
  <si>
    <t>Persona Natural</t>
  </si>
  <si>
    <t>Part. %</t>
  </si>
  <si>
    <t>Persona Juridica</t>
  </si>
  <si>
    <t>MAGUI</t>
  </si>
  <si>
    <t>SANTA BARBARA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</si>
</sst>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_-;\-* #,##0_-;_-* &quot;-&quot;_-;_-@"/>
    <numFmt numFmtId="165" formatCode="_-* #,##0.0_-;\-* #,##0.0_-;_-* &quot;-&quot;_-;_-@"/>
    <numFmt numFmtId="166" formatCode="_-* #,##0_-;\-* #,##0_-;_-* &quot;-&quot;?_-;_-@"/>
    <numFmt numFmtId="167" formatCode="0.0"/>
    <numFmt numFmtId="168" formatCode="_-* #,##0.00_-;\-* #,##0.00_-;_-* &quot;-&quot;_-;_-@"/>
    <numFmt numFmtId="169" formatCode="_-* #,##0.00_-;\-* #,##0.00_-;_-* &quot;-&quot;??_-;_-@"/>
    <numFmt numFmtId="170" formatCode="_-* #,##0.0_-;\-* #,##0.0_-;_-* &quot;-&quot;?_-;_-@"/>
  </numFmts>
  <fonts count="2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20"/>
      <color theme="1"/>
      <name val="Calibri"/>
    </font>
    <font>
      <b/>
      <sz val="16"/>
      <color rgb="FFFF0000"/>
      <name val="Calibri"/>
    </font>
    <font>
      <sz val="11"/>
      <name val="Arial"/>
    </font>
    <font>
      <b/>
      <sz val="11"/>
      <color theme="1"/>
      <name val="Calibri"/>
    </font>
    <font>
      <sz val="11"/>
      <color theme="1"/>
      <name val="Calibri"/>
    </font>
    <font>
      <sz val="9"/>
      <color theme="1"/>
      <name val="Times New Roman"/>
    </font>
    <font>
      <b/>
      <sz val="11"/>
      <color rgb="FF000000"/>
      <name val="Calibri"/>
    </font>
    <font>
      <b/>
      <sz val="9"/>
      <color rgb="FFFF0000"/>
      <name val="Times New Roman"/>
    </font>
    <font>
      <b/>
      <sz val="9"/>
      <color theme="1"/>
      <name val="Times New Roman"/>
    </font>
    <font>
      <b/>
      <sz val="9"/>
      <color rgb="FF000000"/>
      <name val="Times New Roman"/>
    </font>
    <font>
      <b/>
      <sz val="11"/>
      <color rgb="FFFF0000"/>
      <name val="Calibri"/>
    </font>
    <font>
      <b/>
      <sz val="12"/>
      <color rgb="FFFF0000"/>
      <name val="Calibri"/>
    </font>
    <font>
      <sz val="12"/>
      <color rgb="FFFF0000"/>
      <name val="Calibri"/>
    </font>
    <font>
      <sz val="9"/>
      <color rgb="FFFF0000"/>
      <name val="Times New Roman"/>
    </font>
    <font>
      <sz val="9"/>
      <color theme="1"/>
      <name val="Arial"/>
    </font>
    <font>
      <sz val="9"/>
      <color theme="1"/>
      <name val="Quattrocento Sans"/>
    </font>
    <font>
      <sz val="12"/>
      <color rgb="FF000000"/>
      <name val="Times New Roman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D965"/>
        <bgColor rgb="FFFFD965"/>
      </patternFill>
    </fill>
    <fill>
      <patternFill patternType="solid">
        <fgColor rgb="FF9CC2E5"/>
        <bgColor rgb="FF9CC2E5"/>
      </patternFill>
    </fill>
    <fill>
      <patternFill patternType="solid">
        <fgColor rgb="FFA8D08D"/>
        <bgColor rgb="FFA8D08D"/>
      </patternFill>
    </fill>
    <fill>
      <patternFill patternType="solid">
        <fgColor rgb="FFF4B083"/>
        <bgColor rgb="FFF4B083"/>
      </patternFill>
    </fill>
    <fill>
      <patternFill patternType="solid">
        <fgColor rgb="FFFFFF00"/>
        <bgColor rgb="FFFFFF00"/>
      </patternFill>
    </fill>
    <fill>
      <patternFill patternType="solid">
        <fgColor rgb="FF99FF66"/>
        <bgColor rgb="FF99FF66"/>
      </patternFill>
    </fill>
    <fill>
      <patternFill patternType="solid">
        <fgColor rgb="FFFFE598"/>
        <bgColor rgb="FFFFE598"/>
      </patternFill>
    </fill>
  </fills>
  <borders count="2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11"/>
  </cellStyleXfs>
  <cellXfs count="140">
    <xf numFmtId="0" fontId="0" fillId="0" borderId="0" xfId="0" applyFont="1" applyAlignment="1"/>
    <xf numFmtId="0" fontId="2" fillId="0" borderId="0" xfId="0" applyFont="1"/>
    <xf numFmtId="0" fontId="5" fillId="0" borderId="4" xfId="0" applyFont="1" applyBorder="1"/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/>
    <xf numFmtId="164" fontId="6" fillId="0" borderId="4" xfId="0" applyNumberFormat="1" applyFont="1" applyBorder="1"/>
    <xf numFmtId="0" fontId="6" fillId="0" borderId="4" xfId="0" applyFont="1" applyBorder="1" applyAlignment="1">
      <alignment horizontal="right"/>
    </xf>
    <xf numFmtId="0" fontId="6" fillId="0" borderId="0" xfId="0" applyFont="1"/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6" fillId="2" borderId="4" xfId="0" applyFont="1" applyFill="1" applyBorder="1"/>
    <xf numFmtId="16" fontId="6" fillId="0" borderId="4" xfId="0" applyNumberFormat="1" applyFont="1" applyBorder="1" applyAlignment="1">
      <alignment horizontal="right"/>
    </xf>
    <xf numFmtId="0" fontId="7" fillId="0" borderId="0" xfId="0" applyFont="1"/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64" fontId="6" fillId="0" borderId="0" xfId="0" applyNumberFormat="1" applyFont="1"/>
    <xf numFmtId="0" fontId="8" fillId="0" borderId="14" xfId="0" applyFont="1" applyBorder="1" applyAlignment="1">
      <alignment horizontal="center" vertical="center" wrapText="1"/>
    </xf>
    <xf numFmtId="0" fontId="6" fillId="8" borderId="4" xfId="0" applyFont="1" applyFill="1" applyBorder="1"/>
    <xf numFmtId="164" fontId="6" fillId="8" borderId="4" xfId="0" applyNumberFormat="1" applyFont="1" applyFill="1" applyBorder="1"/>
    <xf numFmtId="0" fontId="8" fillId="7" borderId="15" xfId="0" applyFont="1" applyFill="1" applyBorder="1" applyAlignment="1">
      <alignment horizontal="center" wrapText="1"/>
    </xf>
    <xf numFmtId="0" fontId="7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right"/>
    </xf>
    <xf numFmtId="165" fontId="12" fillId="0" borderId="4" xfId="0" applyNumberFormat="1" applyFont="1" applyBorder="1"/>
    <xf numFmtId="164" fontId="12" fillId="0" borderId="4" xfId="0" applyNumberFormat="1" applyFont="1" applyBorder="1"/>
    <xf numFmtId="4" fontId="6" fillId="0" borderId="4" xfId="0" applyNumberFormat="1" applyFont="1" applyBorder="1"/>
    <xf numFmtId="0" fontId="6" fillId="7" borderId="4" xfId="0" applyFont="1" applyFill="1" applyBorder="1"/>
    <xf numFmtId="0" fontId="7" fillId="0" borderId="4" xfId="0" applyFont="1" applyBorder="1"/>
    <xf numFmtId="0" fontId="7" fillId="7" borderId="4" xfId="0" applyFont="1" applyFill="1" applyBorder="1"/>
    <xf numFmtId="1" fontId="12" fillId="0" borderId="4" xfId="0" applyNumberFormat="1" applyFont="1" applyBorder="1"/>
    <xf numFmtId="166" fontId="6" fillId="0" borderId="0" xfId="0" applyNumberFormat="1" applyFont="1"/>
    <xf numFmtId="2" fontId="12" fillId="0" borderId="4" xfId="0" applyNumberFormat="1" applyFont="1" applyBorder="1"/>
    <xf numFmtId="0" fontId="12" fillId="0" borderId="4" xfId="0" applyFont="1" applyBorder="1"/>
    <xf numFmtId="0" fontId="13" fillId="0" borderId="4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1" fontId="14" fillId="0" borderId="4" xfId="0" applyNumberFormat="1" applyFont="1" applyBorder="1"/>
    <xf numFmtId="1" fontId="15" fillId="0" borderId="4" xfId="0" applyNumberFormat="1" applyFont="1" applyBorder="1"/>
    <xf numFmtId="0" fontId="14" fillId="0" borderId="4" xfId="0" applyFont="1" applyBorder="1"/>
    <xf numFmtId="0" fontId="15" fillId="0" borderId="4" xfId="0" applyFont="1" applyBorder="1"/>
    <xf numFmtId="167" fontId="12" fillId="0" borderId="4" xfId="0" applyNumberFormat="1" applyFont="1" applyBorder="1"/>
    <xf numFmtId="3" fontId="6" fillId="0" borderId="4" xfId="0" applyNumberFormat="1" applyFont="1" applyBorder="1"/>
    <xf numFmtId="0" fontId="5" fillId="8" borderId="4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right"/>
    </xf>
    <xf numFmtId="16" fontId="6" fillId="8" borderId="4" xfId="0" applyNumberFormat="1" applyFont="1" applyFill="1" applyBorder="1" applyAlignment="1">
      <alignment horizontal="right"/>
    </xf>
    <xf numFmtId="167" fontId="6" fillId="0" borderId="0" xfId="0" applyNumberFormat="1" applyFont="1"/>
    <xf numFmtId="0" fontId="6" fillId="0" borderId="0" xfId="0" applyFont="1" applyAlignment="1">
      <alignment horizontal="right"/>
    </xf>
    <xf numFmtId="10" fontId="5" fillId="0" borderId="4" xfId="0" applyNumberFormat="1" applyFont="1" applyBorder="1"/>
    <xf numFmtId="0" fontId="5" fillId="8" borderId="4" xfId="0" applyFont="1" applyFill="1" applyBorder="1" applyAlignment="1">
      <alignment horizontal="center"/>
    </xf>
    <xf numFmtId="168" fontId="12" fillId="0" borderId="4" xfId="0" applyNumberFormat="1" applyFont="1" applyBorder="1"/>
    <xf numFmtId="0" fontId="5" fillId="8" borderId="4" xfId="0" applyFont="1" applyFill="1" applyBorder="1" applyAlignment="1">
      <alignment horizontal="left"/>
    </xf>
    <xf numFmtId="168" fontId="6" fillId="8" borderId="4" xfId="0" applyNumberFormat="1" applyFont="1" applyFill="1" applyBorder="1"/>
    <xf numFmtId="0" fontId="12" fillId="8" borderId="4" xfId="0" applyFont="1" applyFill="1" applyBorder="1" applyAlignment="1">
      <alignment horizontal="right"/>
    </xf>
    <xf numFmtId="2" fontId="12" fillId="8" borderId="4" xfId="0" applyNumberFormat="1" applyFont="1" applyFill="1" applyBorder="1"/>
    <xf numFmtId="1" fontId="6" fillId="0" borderId="4" xfId="0" applyNumberFormat="1" applyFont="1" applyBorder="1"/>
    <xf numFmtId="0" fontId="5" fillId="0" borderId="4" xfId="0" applyFont="1" applyBorder="1" applyAlignment="1">
      <alignment horizontal="left"/>
    </xf>
    <xf numFmtId="0" fontId="12" fillId="8" borderId="4" xfId="0" applyFont="1" applyFill="1" applyBorder="1"/>
    <xf numFmtId="169" fontId="6" fillId="0" borderId="0" xfId="0" applyNumberFormat="1" applyFont="1"/>
    <xf numFmtId="1" fontId="16" fillId="0" borderId="4" xfId="0" applyNumberFormat="1" applyFont="1" applyBorder="1" applyAlignment="1">
      <alignment horizontal="right" vertical="center" wrapText="1"/>
    </xf>
    <xf numFmtId="1" fontId="17" fillId="0" borderId="1" xfId="0" applyNumberFormat="1" applyFont="1" applyBorder="1" applyAlignment="1">
      <alignment horizontal="right" vertical="center" wrapText="1"/>
    </xf>
    <xf numFmtId="1" fontId="17" fillId="0" borderId="4" xfId="0" applyNumberFormat="1" applyFont="1" applyBorder="1" applyAlignment="1">
      <alignment horizontal="right" vertical="center" wrapText="1"/>
    </xf>
    <xf numFmtId="0" fontId="6" fillId="0" borderId="12" xfId="0" applyFont="1" applyBorder="1"/>
    <xf numFmtId="0" fontId="6" fillId="9" borderId="4" xfId="0" applyFont="1" applyFill="1" applyBorder="1"/>
    <xf numFmtId="1" fontId="6" fillId="9" borderId="4" xfId="0" applyNumberFormat="1" applyFont="1" applyFill="1" applyBorder="1"/>
    <xf numFmtId="0" fontId="12" fillId="9" borderId="4" xfId="0" applyFont="1" applyFill="1" applyBorder="1" applyAlignment="1">
      <alignment horizontal="right"/>
    </xf>
    <xf numFmtId="164" fontId="12" fillId="9" borderId="4" xfId="0" applyNumberFormat="1" applyFont="1" applyFill="1" applyBorder="1"/>
    <xf numFmtId="3" fontId="5" fillId="0" borderId="4" xfId="0" applyNumberFormat="1" applyFont="1" applyBorder="1"/>
    <xf numFmtId="164" fontId="6" fillId="9" borderId="4" xfId="0" applyNumberFormat="1" applyFont="1" applyFill="1" applyBorder="1"/>
    <xf numFmtId="0" fontId="12" fillId="0" borderId="0" xfId="0" applyFont="1"/>
    <xf numFmtId="0" fontId="6" fillId="9" borderId="4" xfId="0" applyFont="1" applyFill="1" applyBorder="1" applyAlignment="1">
      <alignment horizontal="right"/>
    </xf>
    <xf numFmtId="3" fontId="16" fillId="0" borderId="4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0" fontId="18" fillId="0" borderId="0" xfId="0" applyFont="1"/>
    <xf numFmtId="170" fontId="6" fillId="0" borderId="0" xfId="0" applyNumberFormat="1" applyFont="1"/>
    <xf numFmtId="169" fontId="6" fillId="0" borderId="4" xfId="0" applyNumberFormat="1" applyFont="1" applyBorder="1" applyAlignment="1">
      <alignment horizontal="right" vertical="center" wrapText="1"/>
    </xf>
    <xf numFmtId="1" fontId="6" fillId="0" borderId="0" xfId="0" applyNumberFormat="1" applyFont="1"/>
    <xf numFmtId="164" fontId="6" fillId="0" borderId="4" xfId="0" applyNumberFormat="1" applyFont="1" applyBorder="1" applyAlignment="1">
      <alignment horizontal="right"/>
    </xf>
    <xf numFmtId="0" fontId="6" fillId="0" borderId="4" xfId="0" applyFont="1" applyBorder="1" applyAlignment="1">
      <alignment vertical="center" wrapText="1"/>
    </xf>
    <xf numFmtId="164" fontId="16" fillId="0" borderId="4" xfId="0" applyNumberFormat="1" applyFont="1" applyBorder="1"/>
    <xf numFmtId="2" fontId="6" fillId="0" borderId="4" xfId="0" applyNumberFormat="1" applyFont="1" applyBorder="1"/>
    <xf numFmtId="164" fontId="5" fillId="0" borderId="4" xfId="0" applyNumberFormat="1" applyFont="1" applyBorder="1"/>
    <xf numFmtId="1" fontId="5" fillId="0" borderId="4" xfId="0" applyNumberFormat="1" applyFont="1" applyBorder="1"/>
    <xf numFmtId="0" fontId="10" fillId="0" borderId="5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13" xfId="0" applyFont="1" applyBorder="1"/>
    <xf numFmtId="0" fontId="11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3" fillId="0" borderId="1" xfId="0" applyFont="1" applyBorder="1" applyAlignment="1">
      <alignment horizontal="left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4" borderId="6" xfId="0" applyFont="1" applyFill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5" fillId="0" borderId="5" xfId="0" applyFont="1" applyBorder="1" applyAlignment="1">
      <alignment horizontal="center" vertical="center"/>
    </xf>
    <xf numFmtId="0" fontId="11" fillId="5" borderId="6" xfId="0" applyFont="1" applyFill="1" applyBorder="1" applyAlignment="1">
      <alignment horizontal="center"/>
    </xf>
    <xf numFmtId="0" fontId="11" fillId="6" borderId="9" xfId="0" applyFont="1" applyFill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5" fillId="0" borderId="1" xfId="0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5" borderId="6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4" fillId="0" borderId="14" xfId="0" applyFont="1" applyBorder="1"/>
    <xf numFmtId="0" fontId="4" fillId="0" borderId="17" xfId="0" applyFont="1" applyBorder="1"/>
    <xf numFmtId="0" fontId="4" fillId="0" borderId="18" xfId="0" applyFont="1" applyBorder="1"/>
    <xf numFmtId="0" fontId="19" fillId="0" borderId="19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/>
    </xf>
    <xf numFmtId="0" fontId="19" fillId="0" borderId="21" xfId="1" applyFont="1" applyBorder="1" applyAlignment="1">
      <alignment horizontal="center"/>
    </xf>
    <xf numFmtId="0" fontId="19" fillId="0" borderId="22" xfId="1" applyFont="1" applyBorder="1" applyAlignment="1">
      <alignment horizontal="center"/>
    </xf>
    <xf numFmtId="0" fontId="19" fillId="0" borderId="23" xfId="1" applyFont="1" applyBorder="1" applyAlignment="1">
      <alignment horizontal="center"/>
    </xf>
    <xf numFmtId="0" fontId="20" fillId="0" borderId="11" xfId="1" applyFont="1"/>
    <xf numFmtId="0" fontId="19" fillId="0" borderId="24" xfId="1" applyFont="1" applyBorder="1" applyAlignment="1">
      <alignment horizontal="center" vertical="center"/>
    </xf>
    <xf numFmtId="0" fontId="19" fillId="0" borderId="23" xfId="1" applyFont="1" applyBorder="1" applyAlignment="1">
      <alignment horizontal="center" vertical="center" wrapText="1"/>
    </xf>
    <xf numFmtId="0" fontId="19" fillId="0" borderId="11" xfId="1" applyFont="1" applyAlignment="1">
      <alignment horizontal="center" vertical="center"/>
    </xf>
    <xf numFmtId="0" fontId="20" fillId="0" borderId="23" xfId="1" applyFont="1" applyBorder="1"/>
    <xf numFmtId="1" fontId="20" fillId="0" borderId="23" xfId="1" applyNumberFormat="1" applyFont="1" applyBorder="1"/>
    <xf numFmtId="0" fontId="19" fillId="0" borderId="23" xfId="1" applyFont="1" applyFill="1" applyBorder="1"/>
    <xf numFmtId="0" fontId="19" fillId="0" borderId="23" xfId="1" applyFont="1" applyBorder="1"/>
    <xf numFmtId="0" fontId="19" fillId="0" borderId="11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9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9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9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habitantes por sexo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50.109448055376873</c:v>
                </c:pt>
                <c:pt idx="1">
                  <c:v>50.15515393150659</c:v>
                </c:pt>
                <c:pt idx="2">
                  <c:v>50.211213429212407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F58-48EA-851E-75C8FA03A479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49.890551944623127</c:v>
                </c:pt>
                <c:pt idx="1">
                  <c:v>49.84484606849341</c:v>
                </c:pt>
                <c:pt idx="2">
                  <c:v>49.788786570787593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F58-48EA-851E-75C8FA03A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936458"/>
        <c:axId val="973787408"/>
      </c:barChart>
      <c:catAx>
        <c:axId val="1329364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73787408"/>
        <c:crosses val="autoZero"/>
        <c:auto val="1"/>
        <c:lblAlgn val="ctr"/>
        <c:lblOffset val="100"/>
        <c:noMultiLvlLbl val="1"/>
      </c:catAx>
      <c:valAx>
        <c:axId val="97378740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936458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afiliados al sistema de salud por sexo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TUMACO!$I$15:$K$15</c:f>
              <c:numCache>
                <c:formatCode>0</c:formatCode>
                <c:ptCount val="3"/>
                <c:pt idx="0">
                  <c:v>51</c:v>
                </c:pt>
                <c:pt idx="1">
                  <c:v>50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2AF-448E-90C6-085017FFEF04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TUMACO!$I$17:$K$17</c:f>
              <c:numCache>
                <c:formatCode>_-* #,##0_-;\-* #,##0_-;_-* "-"_-;_-@</c:formatCode>
                <c:ptCount val="3"/>
                <c:pt idx="0">
                  <c:v>49</c:v>
                </c:pt>
                <c:pt idx="1">
                  <c:v>50</c:v>
                </c:pt>
                <c:pt idx="2">
                  <c:v>48.999999999999993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2AF-448E-90C6-085017FFE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3518935"/>
        <c:axId val="1999020367"/>
      </c:barChart>
      <c:catAx>
        <c:axId val="9835189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9020367"/>
        <c:crosses val="autoZero"/>
        <c:auto val="1"/>
        <c:lblAlgn val="ctr"/>
        <c:lblOffset val="100"/>
        <c:noMultiLvlLbl val="1"/>
      </c:catAx>
      <c:valAx>
        <c:axId val="19990203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83518935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PAYAN'!$C$50:$E$50</c:f>
              <c:numCache>
                <c:formatCode>_-* #,##0_-;\-* #,##0_-;_-* "-"_-;_-@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F36-4E84-AE96-C962A2B2E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31261857"/>
        <c:axId val="1360381581"/>
      </c:barChart>
      <c:catAx>
        <c:axId val="203126185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0381581"/>
        <c:crosses val="autoZero"/>
        <c:auto val="1"/>
        <c:lblAlgn val="ctr"/>
        <c:lblOffset val="100"/>
        <c:noMultiLvlLbl val="1"/>
      </c:catAx>
      <c:valAx>
        <c:axId val="136038158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3126185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 por sexo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PAYAN'!$C$53:$E$53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F95-4A02-A765-84C9F9074074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PAYAN'!$C$55:$E$55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F95-4A02-A765-84C9F9074074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PAYAN'!$C$57:$E$57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F95-4A02-A765-84C9F9074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8289805"/>
        <c:axId val="1535088307"/>
      </c:barChart>
      <c:catAx>
        <c:axId val="91828980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5088307"/>
        <c:crosses val="autoZero"/>
        <c:auto val="1"/>
        <c:lblAlgn val="ctr"/>
        <c:lblOffset val="100"/>
        <c:noMultiLvlLbl val="1"/>
      </c:catAx>
      <c:valAx>
        <c:axId val="153508830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18289805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PAYAN'!$C$59:$E$59</c:f>
              <c:numCache>
                <c:formatCode>_-* #,##0_-;\-* #,##0_-;_-* "-"_-;_-@</c:formatCode>
                <c:ptCount val="3"/>
                <c:pt idx="0">
                  <c:v>25</c:v>
                </c:pt>
                <c:pt idx="1">
                  <c:v>45</c:v>
                </c:pt>
                <c:pt idx="2">
                  <c:v>30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FEF-4D1F-AB6A-B664FFD132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0521223"/>
        <c:axId val="1656139934"/>
      </c:barChart>
      <c:catAx>
        <c:axId val="84052122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6139934"/>
        <c:crosses val="autoZero"/>
        <c:auto val="1"/>
        <c:lblAlgn val="ctr"/>
        <c:lblOffset val="100"/>
        <c:noMultiLvlLbl val="1"/>
      </c:catAx>
      <c:valAx>
        <c:axId val="165613993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0521223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PAYAN'!$C$62:$E$62</c:f>
              <c:numCache>
                <c:formatCode>_-* #,##0_-;\-* #,##0_-;_-* "-"_-;_-@</c:formatCode>
                <c:ptCount val="3"/>
                <c:pt idx="0">
                  <c:v>20</c:v>
                </c:pt>
                <c:pt idx="1">
                  <c:v>27.777777777777779</c:v>
                </c:pt>
                <c:pt idx="2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876-4C73-BC5B-24B8D354DAD1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PAYAN'!$C$64:$E$64</c:f>
              <c:numCache>
                <c:formatCode>_-* #,##0_-;\-* #,##0_-;_-* "-"_-;_-@</c:formatCode>
                <c:ptCount val="3"/>
                <c:pt idx="0">
                  <c:v>80</c:v>
                </c:pt>
                <c:pt idx="1">
                  <c:v>72.222222222222214</c:v>
                </c:pt>
                <c:pt idx="2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876-4C73-BC5B-24B8D354DAD1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PAYAN'!$C$66:$E$66</c:f>
              <c:numCache>
                <c:formatCode>0</c:formatCode>
                <c:ptCount val="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C876-4C73-BC5B-24B8D354D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3342783"/>
        <c:axId val="388717540"/>
      </c:barChart>
      <c:catAx>
        <c:axId val="91334278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88717540"/>
        <c:crosses val="autoZero"/>
        <c:auto val="1"/>
        <c:lblAlgn val="ctr"/>
        <c:lblOffset val="100"/>
        <c:noMultiLvlLbl val="1"/>
      </c:catAx>
      <c:valAx>
        <c:axId val="38871754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13342783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PAYAN'!$I$11:$K$11</c:f>
              <c:numCache>
                <c:formatCode>0.00</c:formatCode>
                <c:ptCount val="3"/>
                <c:pt idx="0" formatCode="0">
                  <c:v>35.040958552390265</c:v>
                </c:pt>
                <c:pt idx="1">
                  <c:v>32.705709744467541</c:v>
                </c:pt>
                <c:pt idx="2">
                  <c:v>32.253331703142187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1FE-4D6A-AFAE-203163FF6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56552390"/>
        <c:axId val="1395367558"/>
      </c:barChart>
      <c:catAx>
        <c:axId val="14565523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5367558"/>
        <c:crosses val="autoZero"/>
        <c:auto val="1"/>
        <c:lblAlgn val="ctr"/>
        <c:lblOffset val="100"/>
        <c:noMultiLvlLbl val="1"/>
      </c:catAx>
      <c:valAx>
        <c:axId val="139536755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5655239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PAYAN'!$I$15:$K$15</c:f>
              <c:numCache>
                <c:formatCode>0</c:formatCode>
                <c:ptCount val="3"/>
                <c:pt idx="0">
                  <c:v>45</c:v>
                </c:pt>
                <c:pt idx="1">
                  <c:v>45</c:v>
                </c:pt>
                <c:pt idx="2">
                  <c:v>44.999999999999993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45F-47B2-A879-2D80CF56C2EA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PAYAN'!$I$17:$K$17</c:f>
              <c:numCache>
                <c:formatCode>_-* #,##0_-;\-* #,##0_-;_-* "-"_-;_-@</c:formatCode>
                <c:ptCount val="3"/>
                <c:pt idx="0">
                  <c:v>55.000000000000007</c:v>
                </c:pt>
                <c:pt idx="1">
                  <c:v>55.000000000000007</c:v>
                </c:pt>
                <c:pt idx="2">
                  <c:v>55.000000000000007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45F-47B2-A879-2D80CF56C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1502604"/>
        <c:axId val="1586203156"/>
      </c:barChart>
      <c:catAx>
        <c:axId val="18115026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6203156"/>
        <c:crosses val="autoZero"/>
        <c:auto val="1"/>
        <c:lblAlgn val="ctr"/>
        <c:lblOffset val="100"/>
        <c:noMultiLvlLbl val="1"/>
      </c:catAx>
      <c:valAx>
        <c:axId val="15862031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1502604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PAYAN'!$I$20:$K$20</c:f>
              <c:numCache>
                <c:formatCode>0</c:formatCode>
                <c:ptCount val="3"/>
                <c:pt idx="0">
                  <c:v>97.371481739939526</c:v>
                </c:pt>
                <c:pt idx="1">
                  <c:v>97.071651090342684</c:v>
                </c:pt>
                <c:pt idx="2">
                  <c:v>96.714682840535758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8C6-4B16-8D4D-8BECE806AEDC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PAYAN'!$I$22:$K$22</c:f>
              <c:numCache>
                <c:formatCode>0</c:formatCode>
                <c:ptCount val="3"/>
                <c:pt idx="0" formatCode="0.0">
                  <c:v>1.57013258897418</c:v>
                </c:pt>
                <c:pt idx="1">
                  <c:v>1.7320872274143302</c:v>
                </c:pt>
                <c:pt idx="2" formatCode="0.0">
                  <c:v>2.0596411422795047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8C6-4B16-8D4D-8BECE806AEDC}"/>
            </c:ext>
          </c:extLst>
        </c:ser>
        <c:ser>
          <c:idx val="2"/>
          <c:order val="2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PAYAN'!$I$24:$K$24</c:f>
              <c:numCache>
                <c:formatCode>0.0</c:formatCode>
                <c:ptCount val="3"/>
                <c:pt idx="0">
                  <c:v>1.0583856710862991</c:v>
                </c:pt>
                <c:pt idx="1">
                  <c:v>1.1962616822429906</c:v>
                </c:pt>
                <c:pt idx="2">
                  <c:v>1.2256760171847358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8C6-4B16-8D4D-8BECE806A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8130740"/>
        <c:axId val="284838137"/>
      </c:barChart>
      <c:catAx>
        <c:axId val="10181307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84838137"/>
        <c:crosses val="autoZero"/>
        <c:auto val="1"/>
        <c:lblAlgn val="ctr"/>
        <c:lblOffset val="100"/>
        <c:noMultiLvlLbl val="1"/>
      </c:catAx>
      <c:valAx>
        <c:axId val="28483813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81307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Presupuesto Municipal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3BF-41EE-A5C4-09E46D08F552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3BF-41EE-A5C4-09E46D08F552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PAYAN'!$AA$13:$AC$13</c:f>
              <c:numCache>
                <c:formatCode>0.0</c:formatCode>
                <c:ptCount val="3"/>
                <c:pt idx="0">
                  <c:v>7.8963643903422351</c:v>
                </c:pt>
                <c:pt idx="1">
                  <c:v>6.4751730879476259</c:v>
                </c:pt>
                <c:pt idx="2">
                  <c:v>6.6653217786140697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3BF-41EE-A5C4-09E46D08F552}"/>
            </c:ext>
          </c:extLst>
        </c:ser>
        <c:ser>
          <c:idx val="3"/>
          <c:order val="3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PAYAN'!$AA$15:$AC$15</c:f>
              <c:numCache>
                <c:formatCode>0.0</c:formatCode>
                <c:ptCount val="3"/>
                <c:pt idx="0">
                  <c:v>26.967449079907528</c:v>
                </c:pt>
                <c:pt idx="1">
                  <c:v>29.200297384950709</c:v>
                </c:pt>
                <c:pt idx="2">
                  <c:v>34.13808864236065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03BF-41EE-A5C4-09E46D08F552}"/>
            </c:ext>
          </c:extLst>
        </c:ser>
        <c:ser>
          <c:idx val="4"/>
          <c:order val="4"/>
          <c:invertIfNegative val="1"/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PAYAN'!$AA$17:$AC$17</c:f>
              <c:numCache>
                <c:formatCode>0</c:formatCode>
                <c:ptCount val="3"/>
                <c:pt idx="0" formatCode="0.0">
                  <c:v>4.2320982653500412</c:v>
                </c:pt>
                <c:pt idx="1">
                  <c:v>4.3265864816263129</c:v>
                </c:pt>
                <c:pt idx="2">
                  <c:v>5.7805853571732131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BF-41EE-A5C4-09E46D08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061609"/>
        <c:axId val="826328664"/>
      </c:barChart>
      <c:catAx>
        <c:axId val="57906160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26328664"/>
        <c:crosses val="autoZero"/>
        <c:auto val="1"/>
        <c:lblAlgn val="ctr"/>
        <c:lblOffset val="100"/>
        <c:noMultiLvlLbl val="1"/>
      </c:catAx>
      <c:valAx>
        <c:axId val="8263286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9061609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Población Económicamente Activa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944-4B24-8AC7-4A38EEA80160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944-4B24-8AC7-4A38EEA80160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PAYAN'!$AA$24:$AC$24</c:f>
              <c:numCache>
                <c:formatCode>0.0</c:formatCode>
                <c:ptCount val="3"/>
                <c:pt idx="0">
                  <c:v>45.439321201295073</c:v>
                </c:pt>
                <c:pt idx="1">
                  <c:v>45.490938598863941</c:v>
                </c:pt>
                <c:pt idx="2">
                  <c:v>45.527474832214764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D944-4B24-8AC7-4A38EEA80160}"/>
            </c:ext>
          </c:extLst>
        </c:ser>
        <c:ser>
          <c:idx val="3"/>
          <c:order val="3"/>
          <c:invertIfNegative val="1"/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PAYAN'!$AA$26:$AC$26</c:f>
              <c:numCache>
                <c:formatCode>0.0</c:formatCode>
                <c:ptCount val="3"/>
                <c:pt idx="0">
                  <c:v>54.56067879870492</c:v>
                </c:pt>
                <c:pt idx="1">
                  <c:v>54.509061401136059</c:v>
                </c:pt>
                <c:pt idx="2">
                  <c:v>54.472525167785236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44-4B24-8AC7-4A38EEA80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223433"/>
        <c:axId val="629219165"/>
      </c:barChart>
      <c:catAx>
        <c:axId val="572234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9219165"/>
        <c:crosses val="autoZero"/>
        <c:auto val="1"/>
        <c:lblAlgn val="ctr"/>
        <c:lblOffset val="100"/>
        <c:noMultiLvlLbl val="1"/>
      </c:catAx>
      <c:valAx>
        <c:axId val="6292191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7223433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7CA-47A5-9759-1D19DF7D0A08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7CA-47A5-9759-1D19DF7D0A08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PAYAN'!$AA$31:$AC$31</c:f>
              <c:numCache>
                <c:formatCode>0.0</c:formatCode>
                <c:ptCount val="3"/>
                <c:pt idx="0">
                  <c:v>46.097448573463481</c:v>
                </c:pt>
                <c:pt idx="1">
                  <c:v>46.143843965867532</c:v>
                </c:pt>
                <c:pt idx="2">
                  <c:v>46.175067985654046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7CA-47A5-9759-1D19DF7D0A08}"/>
            </c:ext>
          </c:extLst>
        </c:ser>
        <c:ser>
          <c:idx val="3"/>
          <c:order val="3"/>
          <c:invertIfNegative val="1"/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PAYAN'!$AA$33:$AC$33</c:f>
              <c:numCache>
                <c:formatCode>0.00</c:formatCode>
                <c:ptCount val="3"/>
                <c:pt idx="0">
                  <c:v>53.902551426536505</c:v>
                </c:pt>
                <c:pt idx="1">
                  <c:v>53.856156034132475</c:v>
                </c:pt>
                <c:pt idx="2">
                  <c:v>53.824932014345976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7CA-47A5-9759-1D19DF7D0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1847069"/>
        <c:axId val="358713839"/>
      </c:barChart>
      <c:catAx>
        <c:axId val="14318470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58713839"/>
        <c:crosses val="autoZero"/>
        <c:auto val="1"/>
        <c:lblAlgn val="ctr"/>
        <c:lblOffset val="100"/>
        <c:noMultiLvlLbl val="1"/>
      </c:catAx>
      <c:valAx>
        <c:axId val="3587138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31847069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TUMACO!$I$20:$K$20</c:f>
              <c:numCache>
                <c:formatCode>0</c:formatCode>
                <c:ptCount val="3"/>
                <c:pt idx="0">
                  <c:v>83.146867657037745</c:v>
                </c:pt>
                <c:pt idx="1">
                  <c:v>82.527714144286222</c:v>
                </c:pt>
                <c:pt idx="2">
                  <c:v>82.733588412766295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58A-47AF-8C8E-245BE1A1092F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TUMACO!$I$22:$K$22</c:f>
              <c:numCache>
                <c:formatCode>0</c:formatCode>
                <c:ptCount val="3"/>
                <c:pt idx="0" formatCode="0.0">
                  <c:v>14.43104134771222</c:v>
                </c:pt>
                <c:pt idx="1">
                  <c:v>15.009381942925554</c:v>
                </c:pt>
                <c:pt idx="2" formatCode="0.0">
                  <c:v>14.849900010403541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58A-47AF-8C8E-245BE1A1092F}"/>
            </c:ext>
          </c:extLst>
        </c:ser>
        <c:ser>
          <c:idx val="2"/>
          <c:order val="2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TUMACO!$I$24:$K$24</c:f>
              <c:numCache>
                <c:formatCode>0.0</c:formatCode>
                <c:ptCount val="3"/>
                <c:pt idx="0">
                  <c:v>2.4220909952500325</c:v>
                </c:pt>
                <c:pt idx="1">
                  <c:v>2.4629039127882213</c:v>
                </c:pt>
                <c:pt idx="2">
                  <c:v>2.4165115768301564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958A-47AF-8C8E-245BE1A10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3354212"/>
        <c:axId val="2083379986"/>
      </c:barChart>
      <c:catAx>
        <c:axId val="8433542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3379986"/>
        <c:crosses val="autoZero"/>
        <c:auto val="1"/>
        <c:lblAlgn val="ctr"/>
        <c:lblOffset val="100"/>
        <c:noMultiLvlLbl val="1"/>
      </c:catAx>
      <c:valAx>
        <c:axId val="208337998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335421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848-4BE8-B483-6C4B22666F90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848-4BE8-B483-6C4B22666F90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PAYAN'!$AA$38:$AC$38</c:f>
              <c:numCache>
                <c:formatCode>0.00</c:formatCode>
                <c:ptCount val="3"/>
                <c:pt idx="0">
                  <c:v>45.425716745653133</c:v>
                </c:pt>
                <c:pt idx="1">
                  <c:v>45.478086435161217</c:v>
                </c:pt>
                <c:pt idx="2">
                  <c:v>45.52235150407963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848-4BE8-B483-6C4B22666F90}"/>
            </c:ext>
          </c:extLst>
        </c:ser>
        <c:ser>
          <c:idx val="3"/>
          <c:order val="3"/>
          <c:invertIfNegative val="1"/>
          <c:cat>
            <c:numRef>
              <c:f>'MAGÜI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PAYAN'!$AA$40:$AC$40</c:f>
              <c:numCache>
                <c:formatCode>0.00</c:formatCode>
                <c:ptCount val="3"/>
                <c:pt idx="0">
                  <c:v>54.574283254346852</c:v>
                </c:pt>
                <c:pt idx="1">
                  <c:v>54.521913564838783</c:v>
                </c:pt>
                <c:pt idx="2">
                  <c:v>54.477648495920363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48-4BE8-B483-6C4B22666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560728"/>
        <c:axId val="1982261243"/>
      </c:barChart>
      <c:catAx>
        <c:axId val="378560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82261243"/>
        <c:crosses val="autoZero"/>
        <c:auto val="1"/>
        <c:lblAlgn val="ctr"/>
        <c:lblOffset val="100"/>
        <c:noMultiLvlLbl val="1"/>
      </c:catAx>
      <c:valAx>
        <c:axId val="19822612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856072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PAYAN'!$AA$53:$AC$53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17C-4FBB-8AC1-8A3D82900920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PAYAN'!$AA$55:$AC$55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17C-4FBB-8AC1-8A3D82900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7518117"/>
        <c:axId val="1875699972"/>
      </c:barChart>
      <c:catAx>
        <c:axId val="10775181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5699972"/>
        <c:crosses val="autoZero"/>
        <c:auto val="1"/>
        <c:lblAlgn val="ctr"/>
        <c:lblOffset val="100"/>
        <c:noMultiLvlLbl val="1"/>
      </c:catAx>
      <c:valAx>
        <c:axId val="18756999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77518117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93B-40D3-9931-A72BF9804B87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PAYAN'!$AA$67:$AC$67</c:f>
              <c:numCache>
                <c:formatCode>_-* #,##0_-;\-* #,##0_-;_-* "-"_-;_-@</c:formatCode>
                <c:ptCount val="3"/>
                <c:pt idx="0">
                  <c:v>29.544658493870401</c:v>
                </c:pt>
                <c:pt idx="1">
                  <c:v>26.273301042125347</c:v>
                </c:pt>
                <c:pt idx="2">
                  <c:v>28.647049665265449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93B-40D3-9931-A72BF9804B87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PAYAN'!$AA$69:$AC$69</c:f>
              <c:numCache>
                <c:formatCode>_-* #,##0_-;\-* #,##0_-;_-* "-"_-;_-@</c:formatCode>
                <c:ptCount val="3"/>
                <c:pt idx="0">
                  <c:v>60.525394045534156</c:v>
                </c:pt>
                <c:pt idx="1">
                  <c:v>67.033612211947741</c:v>
                </c:pt>
                <c:pt idx="2">
                  <c:v>60.657013856453368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693B-40D3-9931-A72BF9804B87}"/>
            </c:ext>
          </c:extLst>
        </c:ser>
        <c:ser>
          <c:idx val="3"/>
          <c:order val="3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PAYAN'!$AA$71:$AC$71</c:f>
              <c:numCache>
                <c:formatCode>_-* #,##0_-;\-* #,##0_-;_-* "-"_-;_-@</c:formatCode>
                <c:ptCount val="3"/>
                <c:pt idx="0">
                  <c:v>9.9299474605954465</c:v>
                </c:pt>
                <c:pt idx="1">
                  <c:v>6.6930867459269043</c:v>
                </c:pt>
                <c:pt idx="2">
                  <c:v>10.695936478281178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693B-40D3-9931-A72BF9804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8033483"/>
        <c:axId val="1559486835"/>
      </c:barChart>
      <c:catAx>
        <c:axId val="14780334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59486835"/>
        <c:crosses val="autoZero"/>
        <c:auto val="1"/>
        <c:lblAlgn val="ctr"/>
        <c:lblOffset val="100"/>
        <c:noMultiLvlLbl val="1"/>
      </c:catAx>
      <c:valAx>
        <c:axId val="15594868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78033483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161-4493-989C-F16C67A77564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PAYAN'!$AA$76:$AC$76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161-4493-989C-F16C67A77564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PAYAN'!$AA$78:$AC$78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161-4493-989C-F16C67A77564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PAYAN'!$AA$80:$AC$80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2161-4493-989C-F16C67A77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0557168"/>
        <c:axId val="1559684841"/>
      </c:barChart>
      <c:catAx>
        <c:axId val="390557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59684841"/>
        <c:crosses val="autoZero"/>
        <c:auto val="1"/>
        <c:lblAlgn val="ctr"/>
        <c:lblOffset val="100"/>
        <c:noMultiLvlLbl val="1"/>
      </c:catAx>
      <c:valAx>
        <c:axId val="15596848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0557168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PAYAN'!$AA$83:$AC$83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FDD-4A97-A4FC-5EF1CC852A4F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PAYAN'!$AA$85:$AC$85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8FDD-4A97-A4FC-5EF1CC852A4F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PAYAN'!$AA$87:$AC$87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8FDD-4A97-A4FC-5EF1CC852A4F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PAYAN'!$AA$89:$AC$89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8FDD-4A97-A4FC-5EF1CC852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138348"/>
        <c:axId val="1102403750"/>
      </c:barChart>
      <c:catAx>
        <c:axId val="18771383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2403750"/>
        <c:crosses val="autoZero"/>
        <c:auto val="1"/>
        <c:lblAlgn val="ctr"/>
        <c:lblOffset val="100"/>
        <c:noMultiLvlLbl val="1"/>
      </c:catAx>
      <c:valAx>
        <c:axId val="11024037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713834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48.868306801736615</c:v>
                </c:pt>
                <c:pt idx="1">
                  <c:v>48.956868919754818</c:v>
                </c:pt>
                <c:pt idx="2">
                  <c:v>48.945585664335667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BBB-43EB-B7EA-6F67DE235A44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51.131693198263385</c:v>
                </c:pt>
                <c:pt idx="1">
                  <c:v>51.043131080245175</c:v>
                </c:pt>
                <c:pt idx="2">
                  <c:v>51.054414335664333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FBBB-43EB-B7EA-6F67DE235A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5366435"/>
        <c:axId val="1906586988"/>
      </c:barChart>
      <c:catAx>
        <c:axId val="15853664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6586988"/>
        <c:crosses val="autoZero"/>
        <c:auto val="1"/>
        <c:lblAlgn val="ctr"/>
        <c:lblOffset val="100"/>
        <c:noMultiLvlLbl val="1"/>
      </c:catAx>
      <c:valAx>
        <c:axId val="19065869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5366435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MOSQUERA!$C$10:$E$10</c:f>
              <c:numCache>
                <c:formatCode>_-* #,##0.0_-;\-* #,##0.0_-;_-* "-"_-;_-@</c:formatCode>
                <c:ptCount val="3"/>
                <c:pt idx="0">
                  <c:v>32.373224391889359</c:v>
                </c:pt>
                <c:pt idx="1">
                  <c:v>33.325212698174731</c:v>
                </c:pt>
                <c:pt idx="2" formatCode="_-* #,##0_-;\-* #,##0_-;_-* &quot;-&quot;_-;_-@">
                  <c:v>34.30156290993591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370-4135-BEA2-02422093F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2802408"/>
        <c:axId val="1703475650"/>
      </c:barChart>
      <c:catAx>
        <c:axId val="872802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03475650"/>
        <c:crosses val="autoZero"/>
        <c:auto val="1"/>
        <c:lblAlgn val="ctr"/>
        <c:lblOffset val="100"/>
        <c:noMultiLvlLbl val="1"/>
      </c:catAx>
      <c:valAx>
        <c:axId val="170347565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280240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32.58064516129032</c:v>
                </c:pt>
                <c:pt idx="1">
                  <c:v>37.741935483870968</c:v>
                </c:pt>
                <c:pt idx="2">
                  <c:v>29.677419354838708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D49-4194-878C-457AC1471F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18902173"/>
        <c:axId val="2107053476"/>
      </c:barChart>
      <c:catAx>
        <c:axId val="111890217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7053476"/>
        <c:crosses val="autoZero"/>
        <c:auto val="1"/>
        <c:lblAlgn val="ctr"/>
        <c:lblOffset val="100"/>
        <c:noMultiLvlLbl val="1"/>
      </c:catAx>
      <c:valAx>
        <c:axId val="210705347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18902173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MOSQUERA!$C$43:$E$43</c:f>
              <c:numCache>
                <c:formatCode>_-* #,##0_-;\-* #,##0_-;_-* "-"_-;_-@</c:formatCode>
                <c:ptCount val="3"/>
                <c:pt idx="0">
                  <c:v>52.475247524752476</c:v>
                </c:pt>
                <c:pt idx="1">
                  <c:v>46.153846153846153</c:v>
                </c:pt>
                <c:pt idx="2" formatCode="_-* #,##0.0_-;\-* #,##0.0_-;_-* &quot;-&quot;_-;_-@">
                  <c:v>52.173913043478258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A08-43D4-8A9F-CEC847408C4D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MOSQUERA!$C$45:$E$45</c:f>
              <c:numCache>
                <c:formatCode>_-* #,##0_-;\-* #,##0_-;_-* "-"_-;_-@</c:formatCode>
                <c:ptCount val="3"/>
                <c:pt idx="0">
                  <c:v>47.524752475247524</c:v>
                </c:pt>
                <c:pt idx="1">
                  <c:v>53.846153846153847</c:v>
                </c:pt>
                <c:pt idx="2" formatCode="_-* #,##0.0_-;\-* #,##0.0_-;_-* &quot;-&quot;_-;_-@">
                  <c:v>46.739130434782609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A08-43D4-8A9F-CEC847408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8947857"/>
        <c:axId val="1535323282"/>
      </c:barChart>
      <c:catAx>
        <c:axId val="39894785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5323282"/>
        <c:crosses val="autoZero"/>
        <c:auto val="1"/>
        <c:lblAlgn val="ctr"/>
        <c:lblOffset val="100"/>
        <c:noMultiLvlLbl val="1"/>
      </c:catAx>
      <c:valAx>
        <c:axId val="153532328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8947857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MOSQUERA!$C$50:$E$50</c:f>
              <c:numCache>
                <c:formatCode>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BA8-475C-8DB7-DE62F9936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842373"/>
        <c:axId val="38051771"/>
      </c:barChart>
      <c:catAx>
        <c:axId val="189484237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8051771"/>
        <c:crosses val="autoZero"/>
        <c:auto val="1"/>
        <c:lblAlgn val="ctr"/>
        <c:lblOffset val="100"/>
        <c:noMultiLvlLbl val="1"/>
      </c:catAx>
      <c:valAx>
        <c:axId val="3805177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94842373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Presupuesto Municipal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9C4-43BD-8D10-F88E42D7CFCE}"/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9C4-43BD-8D10-F88E42D7CFCE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TUMACO!$AA$13:$AC$13</c:f>
              <c:numCache>
                <c:formatCode>0.0</c:formatCode>
                <c:ptCount val="3"/>
                <c:pt idx="0">
                  <c:v>39.303277671082505</c:v>
                </c:pt>
                <c:pt idx="1">
                  <c:v>40.241889992242335</c:v>
                </c:pt>
                <c:pt idx="2">
                  <c:v>39.409158854842282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99C4-43BD-8D10-F88E42D7CFCE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TUMACO!$AA$15:$AC$15</c:f>
              <c:numCache>
                <c:formatCode>0.0</c:formatCode>
                <c:ptCount val="3"/>
                <c:pt idx="0">
                  <c:v>33.475753685683763</c:v>
                </c:pt>
                <c:pt idx="1">
                  <c:v>30.891913414999415</c:v>
                </c:pt>
                <c:pt idx="2">
                  <c:v>34.547139933676014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99C4-43BD-8D10-F88E42D7CFCE}"/>
            </c:ext>
          </c:extLst>
        </c:ser>
        <c:ser>
          <c:idx val="4"/>
          <c:order val="4"/>
          <c:invertIfNegative val="1"/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TUMACO!$AA$17:$AC$17</c:f>
              <c:numCache>
                <c:formatCode>0</c:formatCode>
                <c:ptCount val="3"/>
                <c:pt idx="0" formatCode="0.0">
                  <c:v>5.3769260460487525</c:v>
                </c:pt>
                <c:pt idx="1">
                  <c:v>5.9841038866201819</c:v>
                </c:pt>
                <c:pt idx="2">
                  <c:v>4.9612077174659079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C4-43BD-8D10-F88E42D7C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794996"/>
        <c:axId val="220692322"/>
      </c:barChart>
      <c:catAx>
        <c:axId val="5307949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0692322"/>
        <c:crosses val="autoZero"/>
        <c:auto val="1"/>
        <c:lblAlgn val="ctr"/>
        <c:lblOffset val="100"/>
        <c:noMultiLvlLbl val="1"/>
      </c:catAx>
      <c:valAx>
        <c:axId val="2206923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079499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 por sexo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MOSQUERA!$C$53:$E$53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94F-447F-A79E-7BE73E798E93}"/>
            </c:ext>
          </c:extLst>
        </c:ser>
        <c:ser>
          <c:idx val="1"/>
          <c:order val="1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MOSQUERA!$C$55:$E$55</c:f>
              <c:numCache>
                <c:formatCode>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94F-447F-A79E-7BE73E798E93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MOSQUERA!$C$57:$E$57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C94F-447F-A79E-7BE73E798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4352565"/>
        <c:axId val="1990784134"/>
      </c:barChart>
      <c:catAx>
        <c:axId val="22435256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0784134"/>
        <c:crosses val="autoZero"/>
        <c:auto val="1"/>
        <c:lblAlgn val="ctr"/>
        <c:lblOffset val="100"/>
        <c:noMultiLvlLbl val="1"/>
      </c:catAx>
      <c:valAx>
        <c:axId val="199078413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4352565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MOSQUERA!$C$59:$E$59</c:f>
              <c:numCache>
                <c:formatCode>0</c:formatCode>
                <c:ptCount val="3"/>
                <c:pt idx="0">
                  <c:v>40.54054054054054</c:v>
                </c:pt>
                <c:pt idx="1">
                  <c:v>27.027027027027028</c:v>
                </c:pt>
                <c:pt idx="2">
                  <c:v>32.432432432432435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3E0-4CEF-8A02-520EEC5E4F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82922111"/>
        <c:axId val="1141171059"/>
      </c:barChart>
      <c:catAx>
        <c:axId val="68292211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41171059"/>
        <c:crosses val="autoZero"/>
        <c:auto val="1"/>
        <c:lblAlgn val="ctr"/>
        <c:lblOffset val="100"/>
        <c:noMultiLvlLbl val="1"/>
      </c:catAx>
      <c:valAx>
        <c:axId val="114117105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2922111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MOSQUERA!$C$62:$E$62</c:f>
              <c:numCache>
                <c:formatCode>0</c:formatCode>
                <c:ptCount val="3"/>
                <c:pt idx="0">
                  <c:v>26.666666666666668</c:v>
                </c:pt>
                <c:pt idx="1">
                  <c:v>30</c:v>
                </c:pt>
                <c:pt idx="2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3A5-471B-819D-62B0680B755C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MOSQUERA!$C$64:$E$64</c:f>
              <c:numCache>
                <c:formatCode>0</c:formatCode>
                <c:ptCount val="3"/>
                <c:pt idx="0">
                  <c:v>73.333333333333329</c:v>
                </c:pt>
                <c:pt idx="1">
                  <c:v>70</c:v>
                </c:pt>
                <c:pt idx="2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3A5-471B-819D-62B0680B755C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MOSQUERA!$C$66:$E$66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3A5-471B-819D-62B0680B7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8318150"/>
        <c:axId val="926045160"/>
      </c:barChart>
      <c:catAx>
        <c:axId val="126831815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26045160"/>
        <c:crosses val="autoZero"/>
        <c:auto val="1"/>
        <c:lblAlgn val="ctr"/>
        <c:lblOffset val="100"/>
        <c:noMultiLvlLbl val="1"/>
      </c:catAx>
      <c:valAx>
        <c:axId val="92604516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68318150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MOSQUERA!$I$11:$K$11</c:f>
              <c:numCache>
                <c:formatCode>0.00</c:formatCode>
                <c:ptCount val="3"/>
                <c:pt idx="0" formatCode="0">
                  <c:v>37.328917247089763</c:v>
                </c:pt>
                <c:pt idx="1">
                  <c:v>31.474355852126052</c:v>
                </c:pt>
                <c:pt idx="2">
                  <c:v>31.196726900784178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66C-4219-AE9C-A3F17E5A9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948235"/>
        <c:axId val="1123904924"/>
      </c:barChart>
      <c:catAx>
        <c:axId val="4649482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23904924"/>
        <c:crosses val="autoZero"/>
        <c:auto val="1"/>
        <c:lblAlgn val="ctr"/>
        <c:lblOffset val="100"/>
        <c:noMultiLvlLbl val="1"/>
      </c:catAx>
      <c:valAx>
        <c:axId val="11239049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6494823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MOSQUERA!$I$15:$K$15</c:f>
              <c:numCache>
                <c:formatCode>0</c:formatCode>
                <c:ptCount val="3"/>
                <c:pt idx="0">
                  <c:v>51</c:v>
                </c:pt>
                <c:pt idx="1">
                  <c:v>50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051-4070-9E01-A5A35ED0B4AB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MOSQUERA!$I$17:$K$17</c:f>
              <c:numCache>
                <c:formatCode>_-* #,##0_-;\-* #,##0_-;_-* "-"_-;_-@</c:formatCode>
                <c:ptCount val="3"/>
                <c:pt idx="0">
                  <c:v>49</c:v>
                </c:pt>
                <c:pt idx="1">
                  <c:v>50</c:v>
                </c:pt>
                <c:pt idx="2">
                  <c:v>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051-4070-9E01-A5A35ED0B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2411928"/>
        <c:axId val="1888682976"/>
      </c:barChart>
      <c:catAx>
        <c:axId val="1022411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88682976"/>
        <c:crosses val="autoZero"/>
        <c:auto val="1"/>
        <c:lblAlgn val="ctr"/>
        <c:lblOffset val="100"/>
        <c:noMultiLvlLbl val="1"/>
      </c:catAx>
      <c:valAx>
        <c:axId val="18886829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2241192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MOSQUERA!$I$20:$K$20</c:f>
              <c:numCache>
                <c:formatCode>0</c:formatCode>
                <c:ptCount val="3"/>
                <c:pt idx="0">
                  <c:v>95.028705636743211</c:v>
                </c:pt>
                <c:pt idx="1">
                  <c:v>94.274218508201784</c:v>
                </c:pt>
                <c:pt idx="2">
                  <c:v>94.192037470725992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60A-4710-A3A3-7A8EE69A73D0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MOSQUERA!$I$22:$K$22</c:f>
              <c:numCache>
                <c:formatCode>0</c:formatCode>
                <c:ptCount val="3"/>
                <c:pt idx="0" formatCode="0.0">
                  <c:v>1.5788100208768265</c:v>
                </c:pt>
                <c:pt idx="1">
                  <c:v>1.7332095326524295</c:v>
                </c:pt>
                <c:pt idx="2" formatCode="0.0">
                  <c:v>2.217017954722873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60A-4710-A3A3-7A8EE69A73D0}"/>
            </c:ext>
          </c:extLst>
        </c:ser>
        <c:ser>
          <c:idx val="2"/>
          <c:order val="2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MOSQUERA!$I$24:$K$24</c:f>
              <c:numCache>
                <c:formatCode>0.0</c:formatCode>
                <c:ptCount val="3"/>
                <c:pt idx="0">
                  <c:v>3.3924843423799582</c:v>
                </c:pt>
                <c:pt idx="1">
                  <c:v>3.9925719591457756</c:v>
                </c:pt>
                <c:pt idx="2">
                  <c:v>3.5909445745511319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60A-4710-A3A3-7A8EE69A7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49053550"/>
        <c:axId val="16181345"/>
      </c:barChart>
      <c:catAx>
        <c:axId val="15490535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81345"/>
        <c:crosses val="autoZero"/>
        <c:auto val="1"/>
        <c:lblAlgn val="ctr"/>
        <c:lblOffset val="100"/>
        <c:noMultiLvlLbl val="1"/>
      </c:catAx>
      <c:valAx>
        <c:axId val="161813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4905355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Presupuesto Municipal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02F-45F2-98F9-9431FA2B3D64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02F-45F2-98F9-9431FA2B3D64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MOSQUERA!$AA$13:$AC$13</c:f>
              <c:numCache>
                <c:formatCode>0.0</c:formatCode>
                <c:ptCount val="3"/>
                <c:pt idx="0">
                  <c:v>6.7478199976605344</c:v>
                </c:pt>
                <c:pt idx="1">
                  <c:v>5.5210937564769491</c:v>
                </c:pt>
                <c:pt idx="2">
                  <c:v>6.1443366369914436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02F-45F2-98F9-9431FA2B3D64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MOSQUERA!$AA$15:$AC$15</c:f>
              <c:numCache>
                <c:formatCode>0.0</c:formatCode>
                <c:ptCount val="3"/>
                <c:pt idx="0">
                  <c:v>25.927336594886281</c:v>
                </c:pt>
                <c:pt idx="1">
                  <c:v>27.557734183651494</c:v>
                </c:pt>
                <c:pt idx="2">
                  <c:v>26.729404556802134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002F-45F2-98F9-9431FA2B3D64}"/>
            </c:ext>
          </c:extLst>
        </c:ser>
        <c:ser>
          <c:idx val="4"/>
          <c:order val="4"/>
          <c:invertIfNegative val="1"/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MOSQUERA!$AA$17:$AC$17</c:f>
              <c:numCache>
                <c:formatCode>0</c:formatCode>
                <c:ptCount val="3"/>
                <c:pt idx="0" formatCode="0.0">
                  <c:v>19.608410460270324</c:v>
                </c:pt>
                <c:pt idx="1">
                  <c:v>17.662559443100104</c:v>
                </c:pt>
                <c:pt idx="2">
                  <c:v>18.65115637066166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2F-45F2-98F9-9431FA2B3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7257079"/>
        <c:axId val="367682131"/>
      </c:barChart>
      <c:catAx>
        <c:axId val="13972570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67682131"/>
        <c:crosses val="autoZero"/>
        <c:auto val="1"/>
        <c:lblAlgn val="ctr"/>
        <c:lblOffset val="100"/>
        <c:noMultiLvlLbl val="1"/>
      </c:catAx>
      <c:valAx>
        <c:axId val="36768213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7257079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Población Económicamente Activa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92B-4EA7-887C-82F4B10D97A3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F92B-4EA7-887C-82F4B10D97A3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MOSQUERA!$AA$24:$AC$24</c:f>
              <c:numCache>
                <c:formatCode>0.0</c:formatCode>
                <c:ptCount val="3"/>
                <c:pt idx="0">
                  <c:v>49.002622586028771</c:v>
                </c:pt>
                <c:pt idx="1">
                  <c:v>49.141184626049451</c:v>
                </c:pt>
                <c:pt idx="2">
                  <c:v>49.167599850690557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F92B-4EA7-887C-82F4B10D97A3}"/>
            </c:ext>
          </c:extLst>
        </c:ser>
        <c:ser>
          <c:idx val="3"/>
          <c:order val="3"/>
          <c:invertIfNegative val="1"/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MOSQUERA!$AA$26:$AC$26</c:f>
              <c:numCache>
                <c:formatCode>0.0</c:formatCode>
                <c:ptCount val="3"/>
                <c:pt idx="0">
                  <c:v>50.997377413971236</c:v>
                </c:pt>
                <c:pt idx="1">
                  <c:v>50.858815373950549</c:v>
                </c:pt>
                <c:pt idx="2">
                  <c:v>50.832400149309443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2B-4EA7-887C-82F4B10D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8688558"/>
        <c:axId val="35884755"/>
      </c:barChart>
      <c:catAx>
        <c:axId val="8486885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5884755"/>
        <c:crosses val="autoZero"/>
        <c:auto val="1"/>
        <c:lblAlgn val="ctr"/>
        <c:lblOffset val="100"/>
        <c:noMultiLvlLbl val="1"/>
      </c:catAx>
      <c:valAx>
        <c:axId val="358847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868855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F4A-41DE-8C70-0E11664607C3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F4A-41DE-8C70-0E11664607C3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MOSQUERA!$AA$31:$AC$31</c:f>
              <c:numCache>
                <c:formatCode>0.0</c:formatCode>
                <c:ptCount val="3"/>
                <c:pt idx="0">
                  <c:v>49.002622586028771</c:v>
                </c:pt>
                <c:pt idx="1">
                  <c:v>49.141184626049451</c:v>
                </c:pt>
                <c:pt idx="2">
                  <c:v>49.167599850690557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DF4A-41DE-8C70-0E11664607C3}"/>
            </c:ext>
          </c:extLst>
        </c:ser>
        <c:ser>
          <c:idx val="3"/>
          <c:order val="3"/>
          <c:invertIfNegative val="1"/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MOSQUERA!$AA$33:$AC$33</c:f>
              <c:numCache>
                <c:formatCode>0.00</c:formatCode>
                <c:ptCount val="3"/>
                <c:pt idx="0">
                  <c:v>50.997377413971236</c:v>
                </c:pt>
                <c:pt idx="1">
                  <c:v>50.858815373950549</c:v>
                </c:pt>
                <c:pt idx="2">
                  <c:v>50.83240014930945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4A-41DE-8C70-0E1166460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2751584"/>
        <c:axId val="875203633"/>
      </c:barChart>
      <c:catAx>
        <c:axId val="1812751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5203633"/>
        <c:crosses val="autoZero"/>
        <c:auto val="1"/>
        <c:lblAlgn val="ctr"/>
        <c:lblOffset val="100"/>
        <c:noMultiLvlLbl val="1"/>
      </c:catAx>
      <c:valAx>
        <c:axId val="8752036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2751584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106-41D7-89E5-8DAB1011134A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106-41D7-89E5-8DAB1011134A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MOSQUERA!$AA$38:$AC$38</c:f>
              <c:numCache>
                <c:formatCode>0.00</c:formatCode>
                <c:ptCount val="3"/>
                <c:pt idx="0">
                  <c:v>49.002622586028771</c:v>
                </c:pt>
                <c:pt idx="1">
                  <c:v>49.141184626049458</c:v>
                </c:pt>
                <c:pt idx="2">
                  <c:v>49.167599850690557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106-41D7-89E5-8DAB1011134A}"/>
            </c:ext>
          </c:extLst>
        </c:ser>
        <c:ser>
          <c:idx val="3"/>
          <c:order val="3"/>
          <c:invertIfNegative val="1"/>
          <c:cat>
            <c:numRef>
              <c:f>MOSQUERA!$AA$8:$AC$8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MOSQUERA!$AA$40:$AC$40</c:f>
              <c:numCache>
                <c:formatCode>0.00</c:formatCode>
                <c:ptCount val="3"/>
                <c:pt idx="0">
                  <c:v>50.997377413971236</c:v>
                </c:pt>
                <c:pt idx="1">
                  <c:v>50.858815373950549</c:v>
                </c:pt>
                <c:pt idx="2">
                  <c:v>50.832400149309443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06-41D7-89E5-8DAB10111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701841"/>
        <c:axId val="1589250569"/>
      </c:barChart>
      <c:catAx>
        <c:axId val="21167018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9250569"/>
        <c:crosses val="autoZero"/>
        <c:auto val="1"/>
        <c:lblAlgn val="ctr"/>
        <c:lblOffset val="100"/>
        <c:noMultiLvlLbl val="1"/>
      </c:catAx>
      <c:valAx>
        <c:axId val="158925056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16701841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Población Económicamente Activa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ADD-493C-BA7F-179E6F4DB1C9}"/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ADD-493C-BA7F-179E6F4DB1C9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TUMACO!$AA$24:$AC$24</c:f>
              <c:numCache>
                <c:formatCode>0.0</c:formatCode>
                <c:ptCount val="3"/>
                <c:pt idx="0">
                  <c:v>50.47218710493047</c:v>
                </c:pt>
                <c:pt idx="1">
                  <c:v>50.529481139356967</c:v>
                </c:pt>
                <c:pt idx="2">
                  <c:v>50.583356973424507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9ADD-493C-BA7F-179E6F4DB1C9}"/>
            </c:ext>
          </c:extLst>
        </c:ser>
        <c:ser>
          <c:idx val="3"/>
          <c:order val="3"/>
          <c:invertIfNegative val="1"/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TUMACO!$AA$26:$AC$26</c:f>
              <c:numCache>
                <c:formatCode>0.0</c:formatCode>
                <c:ptCount val="3"/>
                <c:pt idx="0">
                  <c:v>49.52781289506953</c:v>
                </c:pt>
                <c:pt idx="1">
                  <c:v>49.470518860643033</c:v>
                </c:pt>
                <c:pt idx="2">
                  <c:v>49.416643026575485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DD-493C-BA7F-179E6F4DB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034729"/>
        <c:axId val="1285027079"/>
      </c:barChart>
      <c:catAx>
        <c:axId val="146703472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5027079"/>
        <c:crosses val="autoZero"/>
        <c:auto val="1"/>
        <c:lblAlgn val="ctr"/>
        <c:lblOffset val="100"/>
        <c:noMultiLvlLbl val="1"/>
      </c:catAx>
      <c:valAx>
        <c:axId val="12850270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67034729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MOSQUERA!$AA$53:$AC$53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AA5-4DC8-8AFA-47FB26ECEB03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MOSQUERA!$AA$55:$AC$55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AA5-4DC8-8AFA-47FB26ECE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016110"/>
        <c:axId val="2097935687"/>
      </c:barChart>
      <c:catAx>
        <c:axId val="12800161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7935687"/>
        <c:crosses val="autoZero"/>
        <c:auto val="1"/>
        <c:lblAlgn val="ctr"/>
        <c:lblOffset val="100"/>
        <c:noMultiLvlLbl val="1"/>
      </c:catAx>
      <c:valAx>
        <c:axId val="209793568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0016110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092-453C-9AF2-E96DFBD7CF82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MOSQUERA!$AA$67:$AC$67</c:f>
              <c:numCache>
                <c:formatCode>_-* #,##0_-;\-* #,##0_-;_-* "-"_-;_-@</c:formatCode>
                <c:ptCount val="3"/>
                <c:pt idx="0">
                  <c:v>47.017777105532296</c:v>
                </c:pt>
                <c:pt idx="1">
                  <c:v>63.79028097113482</c:v>
                </c:pt>
                <c:pt idx="2">
                  <c:v>61.547705040905022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8092-453C-9AF2-E96DFBD7CF82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MOSQUERA!$AA$69:$AC$69</c:f>
              <c:numCache>
                <c:formatCode>_-* #,##0_-;\-* #,##0_-;_-* "-"_-;_-@</c:formatCode>
                <c:ptCount val="3"/>
                <c:pt idx="0">
                  <c:v>45.112872182448925</c:v>
                </c:pt>
                <c:pt idx="1">
                  <c:v>30.778241185557199</c:v>
                </c:pt>
                <c:pt idx="2">
                  <c:v>32.52736408645351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8092-453C-9AF2-E96DFBD7CF82}"/>
            </c:ext>
          </c:extLst>
        </c:ser>
        <c:ser>
          <c:idx val="3"/>
          <c:order val="3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MOSQUERA!$AA$71:$AC$71</c:f>
              <c:numCache>
                <c:formatCode>_-* #,##0_-;\-* #,##0_-;_-* "-"_-;_-@</c:formatCode>
                <c:ptCount val="3"/>
                <c:pt idx="0">
                  <c:v>7.8693507120187824</c:v>
                </c:pt>
                <c:pt idx="1">
                  <c:v>5.4314778433079738</c:v>
                </c:pt>
                <c:pt idx="2">
                  <c:v>5.9249308726414585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8092-453C-9AF2-E96DFBD7C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16543099"/>
        <c:axId val="1649762121"/>
      </c:barChart>
      <c:catAx>
        <c:axId val="181654309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49762121"/>
        <c:crosses val="autoZero"/>
        <c:auto val="1"/>
        <c:lblAlgn val="ctr"/>
        <c:lblOffset val="100"/>
        <c:noMultiLvlLbl val="1"/>
      </c:catAx>
      <c:valAx>
        <c:axId val="16497621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6543099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E8F-402C-A42E-3885BBCAFF8F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MOSQUERA!$AA$76:$AC$76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E8F-402C-A42E-3885BBCAFF8F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MOSQUERA!$AA$78:$AC$78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E8F-402C-A42E-3885BBCAFF8F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MOSQUERA!$AA$80:$AC$80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4E8F-402C-A42E-3885BBCAF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5169396"/>
        <c:axId val="1530365779"/>
      </c:barChart>
      <c:catAx>
        <c:axId val="17951693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0365779"/>
        <c:crosses val="autoZero"/>
        <c:auto val="1"/>
        <c:lblAlgn val="ctr"/>
        <c:lblOffset val="100"/>
        <c:noMultiLvlLbl val="1"/>
      </c:catAx>
      <c:valAx>
        <c:axId val="15303657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9516939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0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MOSQUERA!$AA$83:$AC$83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1DF-4CA7-81BB-5537108304CB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MOSQUERA!$AA$85:$AC$85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1DF-4CA7-81BB-5537108304CB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MOSQUERA!$AA$87:$AC$87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C1DF-4CA7-81BB-5537108304CB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MOSQUERA!$AA$48:$AC$48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MOSQUERA!$AA$89:$AC$89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C1DF-4CA7-81BB-5537108304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1948286"/>
        <c:axId val="313168076"/>
      </c:barChart>
      <c:catAx>
        <c:axId val="29194828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3168076"/>
        <c:crosses val="autoZero"/>
        <c:auto val="1"/>
        <c:lblAlgn val="ctr"/>
        <c:lblOffset val="100"/>
        <c:noMultiLvlLbl val="1"/>
      </c:catAx>
      <c:valAx>
        <c:axId val="3131680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91948286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46.667291940223848</c:v>
                </c:pt>
                <c:pt idx="1">
                  <c:v>46.635164767287442</c:v>
                </c:pt>
                <c:pt idx="2">
                  <c:v>46.61619707561281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473-4849-8761-A8D6A8AD9193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53.332708059776159</c:v>
                </c:pt>
                <c:pt idx="1">
                  <c:v>53.364835232712558</c:v>
                </c:pt>
                <c:pt idx="2">
                  <c:v>53.38380292438719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473-4849-8761-A8D6A8AD9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2854392"/>
        <c:axId val="501386801"/>
      </c:barChart>
      <c:catAx>
        <c:axId val="2132854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01386801"/>
        <c:crosses val="autoZero"/>
        <c:auto val="1"/>
        <c:lblAlgn val="ctr"/>
        <c:lblOffset val="100"/>
        <c:noMultiLvlLbl val="1"/>
      </c:catAx>
      <c:valAx>
        <c:axId val="5013868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2854392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HERRERA'!$C$10:$E$10</c:f>
              <c:numCache>
                <c:formatCode>_-* #,##0.0_-;\-* #,##0.0_-;_-* "-"_-;_-@</c:formatCode>
                <c:ptCount val="3"/>
                <c:pt idx="0">
                  <c:v>32.933157612948392</c:v>
                </c:pt>
                <c:pt idx="1">
                  <c:v>33.337794983732138</c:v>
                </c:pt>
                <c:pt idx="2" formatCode="_-* #,##0_-;\-* #,##0_-;_-* &quot;-&quot;_-;_-@">
                  <c:v>33.72904740331947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CA2-4DD3-B75B-23AAD8A62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90914322"/>
        <c:axId val="1453715865"/>
      </c:barChart>
      <c:catAx>
        <c:axId val="12909143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53715865"/>
        <c:crosses val="autoZero"/>
        <c:auto val="1"/>
        <c:lblAlgn val="ctr"/>
        <c:lblOffset val="100"/>
        <c:noMultiLvlLbl val="1"/>
      </c:catAx>
      <c:valAx>
        <c:axId val="14537158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091432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35.181451612903224</c:v>
                </c:pt>
                <c:pt idx="1">
                  <c:v>39.616935483870968</c:v>
                </c:pt>
                <c:pt idx="2">
                  <c:v>25.201612903225808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19D-4C5B-BCA2-DF1A0D75E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1903727"/>
        <c:axId val="1710267710"/>
      </c:barChart>
      <c:catAx>
        <c:axId val="59190372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0267710"/>
        <c:crosses val="autoZero"/>
        <c:auto val="1"/>
        <c:lblAlgn val="ctr"/>
        <c:lblOffset val="100"/>
        <c:noMultiLvlLbl val="1"/>
      </c:catAx>
      <c:valAx>
        <c:axId val="171026771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9190372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HERRERA'!$C$43:$E$43</c:f>
              <c:numCache>
                <c:formatCode>_-* #,##0_-;\-* #,##0_-;_-* "-"_-;_-@</c:formatCode>
                <c:ptCount val="3"/>
                <c:pt idx="0">
                  <c:v>48.710601719197712</c:v>
                </c:pt>
                <c:pt idx="1">
                  <c:v>46.310432569974552</c:v>
                </c:pt>
                <c:pt idx="2" formatCode="_-* #,##0.0_-;\-* #,##0.0_-;_-* &quot;-&quot;_-;_-@">
                  <c:v>54.400000000000006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69E-44BD-B035-7383B2D28864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HERRERA'!$C$45:$E$45</c:f>
              <c:numCache>
                <c:formatCode>_-* #,##0_-;\-* #,##0_-;_-* "-"_-;_-@</c:formatCode>
                <c:ptCount val="3"/>
                <c:pt idx="0">
                  <c:v>51.289398280802288</c:v>
                </c:pt>
                <c:pt idx="1">
                  <c:v>53.689567430025441</c:v>
                </c:pt>
                <c:pt idx="2" formatCode="_-* #,##0.0_-;\-* #,##0.0_-;_-* &quot;-&quot;_-;_-@">
                  <c:v>45.6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69E-44BD-B035-7383B2D28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55882841"/>
        <c:axId val="398149639"/>
      </c:barChart>
      <c:catAx>
        <c:axId val="65588284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98149639"/>
        <c:crosses val="autoZero"/>
        <c:auto val="1"/>
        <c:lblAlgn val="ctr"/>
        <c:lblOffset val="100"/>
        <c:noMultiLvlLbl val="1"/>
      </c:catAx>
      <c:valAx>
        <c:axId val="39814963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55882841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HERRERA'!$C$50:$E$50</c:f>
              <c:numCache>
                <c:formatCode>0</c:formatCode>
                <c:ptCount val="3"/>
                <c:pt idx="0">
                  <c:v>57.142857142857139</c:v>
                </c:pt>
                <c:pt idx="1">
                  <c:v>42.857142857142854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8E6-4BCC-A3F4-83818DDD3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280876"/>
        <c:axId val="1389317613"/>
      </c:barChart>
      <c:catAx>
        <c:axId val="40828087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9317613"/>
        <c:crosses val="autoZero"/>
        <c:auto val="1"/>
        <c:lblAlgn val="ctr"/>
        <c:lblOffset val="100"/>
        <c:noMultiLvlLbl val="1"/>
      </c:catAx>
      <c:valAx>
        <c:axId val="138931761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8280876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 por sexo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HERRERA'!$C$53:$E$53</c:f>
              <c:numCache>
                <c:formatCode>0</c:formatCode>
                <c:ptCount val="3"/>
                <c:pt idx="0">
                  <c:v>50</c:v>
                </c:pt>
                <c:pt idx="1">
                  <c:v>33.333333333333329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ABB-41EC-82EF-8192AF01CEA8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HERRERA'!$C$55:$E$55</c:f>
              <c:numCache>
                <c:formatCode>0</c:formatCode>
                <c:ptCount val="3"/>
                <c:pt idx="0">
                  <c:v>50</c:v>
                </c:pt>
                <c:pt idx="1">
                  <c:v>66.666666666666657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ABB-41EC-82EF-8192AF01CEA8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HERRERA'!$C$57:$E$57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ABB-41EC-82EF-8192AF01C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7505474"/>
        <c:axId val="1394928708"/>
      </c:barChart>
      <c:catAx>
        <c:axId val="88750547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4928708"/>
        <c:crosses val="autoZero"/>
        <c:auto val="1"/>
        <c:lblAlgn val="ctr"/>
        <c:lblOffset val="100"/>
        <c:noMultiLvlLbl val="1"/>
      </c:catAx>
      <c:valAx>
        <c:axId val="139492870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7505474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personas ocupadas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BA7-45C0-AFC6-91B07F343D7B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BA7-45C0-AFC6-91B07F343D7B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TUMACO!$AA$31:$AC$31</c:f>
              <c:numCache>
                <c:formatCode>0.0</c:formatCode>
                <c:ptCount val="3"/>
                <c:pt idx="0">
                  <c:v>49.925816845390926</c:v>
                </c:pt>
                <c:pt idx="1">
                  <c:v>50.153952399531796</c:v>
                </c:pt>
                <c:pt idx="2">
                  <c:v>50.209555543949449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1BA7-45C0-AFC6-91B07F343D7B}"/>
            </c:ext>
          </c:extLst>
        </c:ser>
        <c:ser>
          <c:idx val="3"/>
          <c:order val="3"/>
          <c:invertIfNegative val="1"/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TUMACO!$AA$33:$AC$33</c:f>
              <c:numCache>
                <c:formatCode>0.00</c:formatCode>
                <c:ptCount val="3"/>
                <c:pt idx="0">
                  <c:v>50.073990333786448</c:v>
                </c:pt>
                <c:pt idx="1">
                  <c:v>49.843651970347246</c:v>
                </c:pt>
                <c:pt idx="2">
                  <c:v>49.787142633310701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A7-45C0-AFC6-91B07F343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88348576"/>
        <c:axId val="1199008879"/>
      </c:barChart>
      <c:catAx>
        <c:axId val="28834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99008879"/>
        <c:crosses val="autoZero"/>
        <c:auto val="1"/>
        <c:lblAlgn val="ctr"/>
        <c:lblOffset val="100"/>
        <c:noMultiLvlLbl val="1"/>
      </c:catAx>
      <c:valAx>
        <c:axId val="119900887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88348576"/>
        <c:crosses val="autoZero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HERRERA'!$C$59:$E$59</c:f>
              <c:numCache>
                <c:formatCode>0</c:formatCode>
                <c:ptCount val="3"/>
                <c:pt idx="0">
                  <c:v>32.835820895522389</c:v>
                </c:pt>
                <c:pt idx="1">
                  <c:v>38.805970149253731</c:v>
                </c:pt>
                <c:pt idx="2">
                  <c:v>28.35820895522388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5C8-4B5F-BFB5-C3EEB0C44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9004124"/>
        <c:axId val="1582570331"/>
      </c:barChart>
      <c:catAx>
        <c:axId val="133900412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2570331"/>
        <c:crosses val="autoZero"/>
        <c:auto val="1"/>
        <c:lblAlgn val="ctr"/>
        <c:lblOffset val="100"/>
        <c:noMultiLvlLbl val="1"/>
      </c:catAx>
      <c:valAx>
        <c:axId val="158257033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3900412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HERRERA'!$C$62:$E$62</c:f>
              <c:numCache>
                <c:formatCode>0</c:formatCode>
                <c:ptCount val="3"/>
                <c:pt idx="0">
                  <c:v>27.27272727272727</c:v>
                </c:pt>
                <c:pt idx="1">
                  <c:v>17.307692307692307</c:v>
                </c:pt>
                <c:pt idx="2">
                  <c:v>31.578947368421051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B1A-405F-933E-58BB4D365677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HERRERA'!$C$64:$E$64</c:f>
              <c:numCache>
                <c:formatCode>0</c:formatCode>
                <c:ptCount val="3"/>
                <c:pt idx="0">
                  <c:v>72.727272727272734</c:v>
                </c:pt>
                <c:pt idx="1">
                  <c:v>82.692307692307693</c:v>
                </c:pt>
                <c:pt idx="2">
                  <c:v>68.421052631578945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B1A-405F-933E-58BB4D365677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HERRERA'!$C$66:$E$66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9B1A-405F-933E-58BB4D365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83820668"/>
        <c:axId val="438301967"/>
      </c:barChart>
      <c:catAx>
        <c:axId val="58382066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38301967"/>
        <c:crosses val="autoZero"/>
        <c:auto val="1"/>
        <c:lblAlgn val="ctr"/>
        <c:lblOffset val="100"/>
        <c:noMultiLvlLbl val="1"/>
      </c:catAx>
      <c:valAx>
        <c:axId val="43830196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83820668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HERRERA'!$I$11:$K$11</c:f>
              <c:numCache>
                <c:formatCode>0.00</c:formatCode>
                <c:ptCount val="3"/>
                <c:pt idx="0" formatCode="0">
                  <c:v>34.004002949541764</c:v>
                </c:pt>
                <c:pt idx="1">
                  <c:v>32.6626637171249</c:v>
                </c:pt>
                <c:pt idx="2">
                  <c:v>33.333333333333329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238-4B3E-AE00-429BC51E7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7643757"/>
        <c:axId val="1163646507"/>
      </c:barChart>
      <c:catAx>
        <c:axId val="21376437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3646507"/>
        <c:crosses val="autoZero"/>
        <c:auto val="1"/>
        <c:lblAlgn val="ctr"/>
        <c:lblOffset val="100"/>
        <c:noMultiLvlLbl val="1"/>
      </c:catAx>
      <c:valAx>
        <c:axId val="11636465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764375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HERRERA'!$I$15:$K$15</c:f>
              <c:numCache>
                <c:formatCode>0</c:formatCode>
                <c:ptCount val="3"/>
                <c:pt idx="0">
                  <c:v>51</c:v>
                </c:pt>
                <c:pt idx="1">
                  <c:v>50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AF3-42F2-9D82-7B2B8CA3F3AB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HERRERA'!$I$17:$K$17</c:f>
              <c:numCache>
                <c:formatCode>_-* #,##0_-;\-* #,##0_-;_-* "-"_-;_-@</c:formatCode>
                <c:ptCount val="3"/>
                <c:pt idx="0">
                  <c:v>49</c:v>
                </c:pt>
                <c:pt idx="1">
                  <c:v>50</c:v>
                </c:pt>
                <c:pt idx="2">
                  <c:v>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AF3-42F2-9D82-7B2B8CA3F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9731649"/>
        <c:axId val="417678359"/>
      </c:barChart>
      <c:catAx>
        <c:axId val="4497316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7678359"/>
        <c:crosses val="autoZero"/>
        <c:auto val="1"/>
        <c:lblAlgn val="ctr"/>
        <c:lblOffset val="100"/>
        <c:noMultiLvlLbl val="1"/>
      </c:catAx>
      <c:valAx>
        <c:axId val="4176783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9731649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HERRERA'!$I$20:$K$20</c:f>
              <c:numCache>
                <c:formatCode>0</c:formatCode>
                <c:ptCount val="3"/>
                <c:pt idx="0">
                  <c:v>96.070838496489046</c:v>
                </c:pt>
                <c:pt idx="1">
                  <c:v>96.296495377338204</c:v>
                </c:pt>
                <c:pt idx="2">
                  <c:v>96.060254924681345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2F8-44B7-AC82-A3D664167941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HERRERA'!$I$22:$K$22</c:f>
              <c:numCache>
                <c:formatCode>0</c:formatCode>
                <c:ptCount val="3"/>
                <c:pt idx="0" formatCode="0.0">
                  <c:v>1.6935150764147047</c:v>
                </c:pt>
                <c:pt idx="1">
                  <c:v>1.3706729735540744</c:v>
                </c:pt>
                <c:pt idx="2" formatCode="0.0">
                  <c:v>1.7433898662172127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2F8-44B7-AC82-A3D664167941}"/>
            </c:ext>
          </c:extLst>
        </c:ser>
        <c:ser>
          <c:idx val="2"/>
          <c:order val="2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HERRERA'!$I$24:$K$24</c:f>
              <c:numCache>
                <c:formatCode>0.0</c:formatCode>
                <c:ptCount val="3"/>
                <c:pt idx="0">
                  <c:v>2.2356464270962411</c:v>
                </c:pt>
                <c:pt idx="1">
                  <c:v>2.3328316491077188</c:v>
                </c:pt>
                <c:pt idx="2">
                  <c:v>2.1963552091014433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2F8-44B7-AC82-A3D664167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8039288"/>
        <c:axId val="31815826"/>
      </c:barChart>
      <c:catAx>
        <c:axId val="1328039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815826"/>
        <c:crosses val="autoZero"/>
        <c:auto val="1"/>
        <c:lblAlgn val="ctr"/>
        <c:lblOffset val="100"/>
        <c:noMultiLvlLbl val="1"/>
      </c:catAx>
      <c:valAx>
        <c:axId val="318158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803928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Presupuesto Municipal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49C-4ED4-BEFF-FFC2553CB971}"/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49C-4ED4-BEFF-FFC2553CB971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HERRERA'!$AA$13:$AC$13</c:f>
              <c:numCache>
                <c:formatCode>0.0</c:formatCode>
                <c:ptCount val="3"/>
                <c:pt idx="0">
                  <c:v>11.75110420501419</c:v>
                </c:pt>
                <c:pt idx="1">
                  <c:v>9.64700164474276</c:v>
                </c:pt>
                <c:pt idx="2">
                  <c:v>7.931458257743607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49C-4ED4-BEFF-FFC2553CB971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HERRERA'!$AA$15:$AC$15</c:f>
              <c:numCache>
                <c:formatCode>0.0</c:formatCode>
                <c:ptCount val="3"/>
                <c:pt idx="0">
                  <c:v>45.218580827307235</c:v>
                </c:pt>
                <c:pt idx="1">
                  <c:v>44.123175807539845</c:v>
                </c:pt>
                <c:pt idx="2">
                  <c:v>44.169823160066592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749C-4ED4-BEFF-FFC2553CB971}"/>
            </c:ext>
          </c:extLst>
        </c:ser>
        <c:ser>
          <c:idx val="4"/>
          <c:order val="4"/>
          <c:invertIfNegative val="1"/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HERRERA'!$AA$17:$AC$17</c:f>
              <c:numCache>
                <c:formatCode>0</c:formatCode>
                <c:ptCount val="3"/>
                <c:pt idx="0" formatCode="0.0">
                  <c:v>6.6006827951325233</c:v>
                </c:pt>
                <c:pt idx="1">
                  <c:v>6.1368349895695644</c:v>
                </c:pt>
                <c:pt idx="2">
                  <c:v>5.7330710715153703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49C-4ED4-BEFF-FFC2553CB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6327471"/>
        <c:axId val="1960078159"/>
      </c:barChart>
      <c:catAx>
        <c:axId val="16463274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60078159"/>
        <c:crosses val="autoZero"/>
        <c:auto val="1"/>
        <c:lblAlgn val="ctr"/>
        <c:lblOffset val="100"/>
        <c:noMultiLvlLbl val="1"/>
      </c:catAx>
      <c:valAx>
        <c:axId val="19600781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4632747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Población Económicamente Activa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2B4-4DEF-BA7B-378929810443}"/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2B4-4DEF-BA7B-378929810443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HERRERA'!$AA$24:$AC$24</c:f>
              <c:numCache>
                <c:formatCode>0.0</c:formatCode>
                <c:ptCount val="3"/>
                <c:pt idx="0">
                  <c:v>46.014601033172525</c:v>
                </c:pt>
                <c:pt idx="1">
                  <c:v>45.991578947368424</c:v>
                </c:pt>
                <c:pt idx="2">
                  <c:v>45.986615122417589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2B4-4DEF-BA7B-378929810443}"/>
            </c:ext>
          </c:extLst>
        </c:ser>
        <c:ser>
          <c:idx val="3"/>
          <c:order val="3"/>
          <c:invertIfNegative val="1"/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HERRERA'!$AA$26:$AC$26</c:f>
              <c:numCache>
                <c:formatCode>0.0</c:formatCode>
                <c:ptCount val="3"/>
                <c:pt idx="0">
                  <c:v>53.985398966827482</c:v>
                </c:pt>
                <c:pt idx="1">
                  <c:v>54.008421052631583</c:v>
                </c:pt>
                <c:pt idx="2">
                  <c:v>54.013384877582403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B4-4DEF-BA7B-378929810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073858"/>
        <c:axId val="828442022"/>
      </c:barChart>
      <c:catAx>
        <c:axId val="5690738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28442022"/>
        <c:crosses val="autoZero"/>
        <c:auto val="1"/>
        <c:lblAlgn val="ctr"/>
        <c:lblOffset val="100"/>
        <c:noMultiLvlLbl val="1"/>
      </c:catAx>
      <c:valAx>
        <c:axId val="8284420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6907385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8B4-4513-A75B-AAF9F875A38A}"/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8B4-4513-A75B-AAF9F875A38A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HERRERA'!$AA$31:$AC$31</c:f>
              <c:numCache>
                <c:formatCode>0.0</c:formatCode>
                <c:ptCount val="3"/>
                <c:pt idx="0">
                  <c:v>46.667291940223841</c:v>
                </c:pt>
                <c:pt idx="1">
                  <c:v>46.635164767287442</c:v>
                </c:pt>
                <c:pt idx="2">
                  <c:v>46.616197075612817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8B4-4513-A75B-AAF9F875A38A}"/>
            </c:ext>
          </c:extLst>
        </c:ser>
        <c:ser>
          <c:idx val="3"/>
          <c:order val="3"/>
          <c:invertIfNegative val="1"/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HERRERA'!$AA$33:$AC$33</c:f>
              <c:numCache>
                <c:formatCode>0.00</c:formatCode>
                <c:ptCount val="3"/>
                <c:pt idx="0">
                  <c:v>53.332708059776145</c:v>
                </c:pt>
                <c:pt idx="1">
                  <c:v>53.364835232712558</c:v>
                </c:pt>
                <c:pt idx="2">
                  <c:v>53.38380292438719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B4-4513-A75B-AAF9F875A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313635"/>
        <c:axId val="1037393956"/>
      </c:barChart>
      <c:catAx>
        <c:axId val="2123136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37393956"/>
        <c:crosses val="autoZero"/>
        <c:auto val="1"/>
        <c:lblAlgn val="ctr"/>
        <c:lblOffset val="100"/>
        <c:noMultiLvlLbl val="1"/>
      </c:catAx>
      <c:valAx>
        <c:axId val="10373939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313635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473-4F3B-B5C8-47165A411FA5}"/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473-4F3B-B5C8-47165A411FA5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HERRERA'!$AA$38:$AC$38</c:f>
              <c:numCache>
                <c:formatCode>0.00</c:formatCode>
                <c:ptCount val="3"/>
                <c:pt idx="0">
                  <c:v>45.993056102302212</c:v>
                </c:pt>
                <c:pt idx="1">
                  <c:v>45.964800955847458</c:v>
                </c:pt>
                <c:pt idx="2">
                  <c:v>45.975446800102858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473-4F3B-B5C8-47165A411FA5}"/>
            </c:ext>
          </c:extLst>
        </c:ser>
        <c:ser>
          <c:idx val="3"/>
          <c:order val="3"/>
          <c:invertIfNegative val="1"/>
          <c:cat>
            <c:numRef>
              <c:f>'OLAYA HERRERA'!$AA$8:$AC$8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HERRERA'!$AA$40:$AC$40</c:f>
              <c:numCache>
                <c:formatCode>0.00</c:formatCode>
                <c:ptCount val="3"/>
                <c:pt idx="0">
                  <c:v>54.006943897697781</c:v>
                </c:pt>
                <c:pt idx="1">
                  <c:v>54.035199044152549</c:v>
                </c:pt>
                <c:pt idx="2">
                  <c:v>54.024553199897142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73-4F3B-B5C8-47165A411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3236971"/>
        <c:axId val="1145426470"/>
      </c:barChart>
      <c:catAx>
        <c:axId val="15832369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45426470"/>
        <c:crosses val="autoZero"/>
        <c:auto val="1"/>
        <c:lblAlgn val="ctr"/>
        <c:lblOffset val="100"/>
        <c:noMultiLvlLbl val="1"/>
      </c:catAx>
      <c:valAx>
        <c:axId val="11454264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3236971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HERRERA'!$AA$53:$AC$53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48E-40E8-BED0-0D5ED5BFE27E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HERRERA'!$AA$55:$AC$55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F48E-40E8-BED0-0D5ED5BFE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44864262"/>
        <c:axId val="1388970716"/>
      </c:barChart>
      <c:catAx>
        <c:axId val="164486426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8970716"/>
        <c:crosses val="autoZero"/>
        <c:auto val="1"/>
        <c:lblAlgn val="ctr"/>
        <c:lblOffset val="100"/>
        <c:noMultiLvlLbl val="1"/>
      </c:catAx>
      <c:valAx>
        <c:axId val="138897071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4486426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234-45A1-BD58-2B333FAFE840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234-45A1-BD58-2B333FAFE840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TUMACO!$AA$38:$AC$38</c:f>
              <c:numCache>
                <c:formatCode>0.00</c:formatCode>
                <c:ptCount val="3"/>
                <c:pt idx="0">
                  <c:v>50.550623216573513</c:v>
                </c:pt>
                <c:pt idx="1">
                  <c:v>50.583741707254838</c:v>
                </c:pt>
                <c:pt idx="2">
                  <c:v>50.631982300526779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234-45A1-BD58-2B333FAFE840}"/>
            </c:ext>
          </c:extLst>
        </c:ser>
        <c:ser>
          <c:idx val="3"/>
          <c:order val="3"/>
          <c:invertIfNegative val="1"/>
          <c:cat>
            <c:numRef>
              <c:f>TUMACO!$AA$8:$AC$8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TUMACO!$AA$40:$AC$40</c:f>
              <c:numCache>
                <c:formatCode>0.00</c:formatCode>
                <c:ptCount val="3"/>
                <c:pt idx="0">
                  <c:v>49.449376783426473</c:v>
                </c:pt>
                <c:pt idx="1">
                  <c:v>49.416258292745177</c:v>
                </c:pt>
                <c:pt idx="2">
                  <c:v>49.368017699473228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34-45A1-BD58-2B333FAFE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6942593"/>
        <c:axId val="185421684"/>
      </c:barChart>
      <c:catAx>
        <c:axId val="20269425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421684"/>
        <c:crosses val="autoZero"/>
        <c:auto val="1"/>
        <c:lblAlgn val="ctr"/>
        <c:lblOffset val="100"/>
        <c:noMultiLvlLbl val="1"/>
      </c:catAx>
      <c:valAx>
        <c:axId val="1854216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6942593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57F-4FA2-9535-EFCE3A33EA4D}"/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HERRERA'!$AA$67:$AC$67</c:f>
              <c:numCache>
                <c:formatCode>_-* #,##0_-;\-* #,##0_-;_-* "-"_-;_-@</c:formatCode>
                <c:ptCount val="3"/>
                <c:pt idx="0">
                  <c:v>22.838678209974393</c:v>
                </c:pt>
                <c:pt idx="1">
                  <c:v>22.092757596527303</c:v>
                </c:pt>
                <c:pt idx="2">
                  <c:v>22.09897610921502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57F-4FA2-9535-EFCE3A33EA4D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HERRERA'!$AA$69:$AC$69</c:f>
              <c:numCache>
                <c:formatCode>_-* #,##0_-;\-* #,##0_-;_-* "-"_-;_-@</c:formatCode>
                <c:ptCount val="3"/>
                <c:pt idx="0">
                  <c:v>66.552859407389349</c:v>
                </c:pt>
                <c:pt idx="1">
                  <c:v>67.283527530271883</c:v>
                </c:pt>
                <c:pt idx="2">
                  <c:v>67.448805460750847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57F-4FA2-9535-EFCE3A33EA4D}"/>
            </c:ext>
          </c:extLst>
        </c:ser>
        <c:ser>
          <c:idx val="3"/>
          <c:order val="3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HERRERA'!$AA$71:$AC$71</c:f>
              <c:numCache>
                <c:formatCode>_-* #,##0_-;\-* #,##0_-;_-* "-"_-;_-@</c:formatCode>
                <c:ptCount val="3"/>
                <c:pt idx="0">
                  <c:v>10.608462382636263</c:v>
                </c:pt>
                <c:pt idx="1">
                  <c:v>10.623714873200822</c:v>
                </c:pt>
                <c:pt idx="2">
                  <c:v>10.452218430034129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057F-4FA2-9535-EFCE3A33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6032628"/>
        <c:axId val="1031792814"/>
      </c:barChart>
      <c:catAx>
        <c:axId val="18760326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31792814"/>
        <c:crosses val="autoZero"/>
        <c:auto val="1"/>
        <c:lblAlgn val="ctr"/>
        <c:lblOffset val="100"/>
        <c:noMultiLvlLbl val="1"/>
      </c:catAx>
      <c:valAx>
        <c:axId val="10317928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603262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820-4FCC-A3AA-618A66C49125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HERRERA'!$AA$76:$AC$76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820-4FCC-A3AA-618A66C49125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HERRERA'!$AA$78:$AC$78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6820-4FCC-A3AA-618A66C49125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HERRERA'!$AA$80:$AC$80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6820-4FCC-A3AA-618A66C491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7769259"/>
        <c:axId val="1617655445"/>
      </c:barChart>
      <c:catAx>
        <c:axId val="20277692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7655445"/>
        <c:crosses val="autoZero"/>
        <c:auto val="1"/>
        <c:lblAlgn val="ctr"/>
        <c:lblOffset val="100"/>
        <c:noMultiLvlLbl val="1"/>
      </c:catAx>
      <c:valAx>
        <c:axId val="16176554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7769259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HERRERA'!$AA$83:$AC$83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6D8-4D05-AF86-E435037ACCD9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HERRERA'!$AA$85:$AC$85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6D8-4D05-AF86-E435037ACCD9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HERRERA'!$AA$87:$AC$87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D6D8-4D05-AF86-E435037ACCD9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'OLAYA HERRERA'!$AA$48:$AC$48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'OLAYA HERRERA'!$AA$89:$AC$89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D6D8-4D05-AF86-E435037AC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4025082"/>
        <c:axId val="326063200"/>
      </c:barChart>
      <c:catAx>
        <c:axId val="1740250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6063200"/>
        <c:crosses val="autoZero"/>
        <c:auto val="1"/>
        <c:lblAlgn val="ctr"/>
        <c:lblOffset val="100"/>
        <c:noMultiLvlLbl val="1"/>
      </c:catAx>
      <c:valAx>
        <c:axId val="3260632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402508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48.232154769846566</c:v>
                </c:pt>
                <c:pt idx="1">
                  <c:v>48.264830937436727</c:v>
                </c:pt>
                <c:pt idx="2">
                  <c:v>48.248338772460976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96B-45F0-A636-5A90AF0E2661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51.767845230153434</c:v>
                </c:pt>
                <c:pt idx="1">
                  <c:v>51.735169062563266</c:v>
                </c:pt>
                <c:pt idx="2">
                  <c:v>51.751661227539024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96B-45F0-A636-5A90AF0E2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6066823"/>
        <c:axId val="1566394876"/>
      </c:barChart>
      <c:catAx>
        <c:axId val="21360668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66394876"/>
        <c:crosses val="autoZero"/>
        <c:auto val="1"/>
        <c:lblAlgn val="ctr"/>
        <c:lblOffset val="100"/>
        <c:noMultiLvlLbl val="1"/>
      </c:catAx>
      <c:valAx>
        <c:axId val="15663948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6066823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PAYAN'!$C$10:$E$10</c:f>
              <c:numCache>
                <c:formatCode>_-* #,##0.0_-;\-* #,##0.0_-;_-* "-"_-;_-@</c:formatCode>
                <c:ptCount val="3"/>
                <c:pt idx="0">
                  <c:v>32.361830742659755</c:v>
                </c:pt>
                <c:pt idx="1">
                  <c:v>33.321189550949917</c:v>
                </c:pt>
                <c:pt idx="2" formatCode="_-* #,##0_-;\-* #,##0_-;_-* &quot;-&quot;_-;_-@">
                  <c:v>34.316979706390327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8F7-4BB9-8D0F-66A1CC52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8722538"/>
        <c:axId val="549580373"/>
      </c:barChart>
      <c:catAx>
        <c:axId val="13887225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49580373"/>
        <c:crosses val="autoZero"/>
        <c:auto val="1"/>
        <c:lblAlgn val="ctr"/>
        <c:lblOffset val="100"/>
        <c:noMultiLvlLbl val="1"/>
      </c:catAx>
      <c:valAx>
        <c:axId val="5495803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8722538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39.577039274924466</c:v>
                </c:pt>
                <c:pt idx="1">
                  <c:v>39.879154078549853</c:v>
                </c:pt>
                <c:pt idx="2">
                  <c:v>20.543806646525681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3A7-4B62-9F4C-EB579FADC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197878"/>
        <c:axId val="550893703"/>
      </c:barChart>
      <c:catAx>
        <c:axId val="8219787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50893703"/>
        <c:crosses val="autoZero"/>
        <c:auto val="1"/>
        <c:lblAlgn val="ctr"/>
        <c:lblOffset val="100"/>
        <c:noMultiLvlLbl val="1"/>
      </c:catAx>
      <c:valAx>
        <c:axId val="55089370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2197878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PAYAN'!$C$43:$E$43</c:f>
              <c:numCache>
                <c:formatCode>_-* #,##0_-;\-* #,##0_-;_-* "-"_-;_-@</c:formatCode>
                <c:ptCount val="3"/>
                <c:pt idx="0">
                  <c:v>48.091603053435115</c:v>
                </c:pt>
                <c:pt idx="1">
                  <c:v>50.757575757575758</c:v>
                </c:pt>
                <c:pt idx="2" formatCode="_-* #,##0.0_-;\-* #,##0.0_-;_-* &quot;-&quot;_-;_-@">
                  <c:v>48.529411764705884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C88-4C6D-B94A-9703D3AC72EB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PAYAN'!$C$45:$E$45</c:f>
              <c:numCache>
                <c:formatCode>_-* #,##0_-;\-* #,##0_-;_-* "-"_-;_-@</c:formatCode>
                <c:ptCount val="3"/>
                <c:pt idx="0">
                  <c:v>51.908396946564885</c:v>
                </c:pt>
                <c:pt idx="1">
                  <c:v>49.242424242424242</c:v>
                </c:pt>
                <c:pt idx="2" formatCode="_-* #,##0.0_-;\-* #,##0.0_-;_-* &quot;-&quot;_-;_-@">
                  <c:v>51.470588235294116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FC88-4C6D-B94A-9703D3AC7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82433116"/>
        <c:axId val="1359990256"/>
      </c:barChart>
      <c:catAx>
        <c:axId val="98243311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9990256"/>
        <c:crosses val="autoZero"/>
        <c:auto val="1"/>
        <c:lblAlgn val="ctr"/>
        <c:lblOffset val="100"/>
        <c:noMultiLvlLbl val="1"/>
      </c:catAx>
      <c:valAx>
        <c:axId val="135999025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82433116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PAYAN'!$C$50:$E$50</c:f>
              <c:numCache>
                <c:formatCode>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7F0-4041-9BD4-D5E3A6B1D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041466"/>
        <c:axId val="1929900284"/>
      </c:barChart>
      <c:catAx>
        <c:axId val="111404146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29900284"/>
        <c:crosses val="autoZero"/>
        <c:auto val="1"/>
        <c:lblAlgn val="ctr"/>
        <c:lblOffset val="100"/>
        <c:noMultiLvlLbl val="1"/>
      </c:catAx>
      <c:valAx>
        <c:axId val="192990028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14041466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 por sexo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PAYAN'!$C$53:$E$53</c:f>
              <c:numCache>
                <c:formatCode>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725-4266-9732-9C34B55DCC7F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PAYAN'!$C$55:$E$55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725-4266-9732-9C34B55DCC7F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PAYAN'!$C$57:$E$57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6725-4266-9732-9C34B55DC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718099"/>
        <c:axId val="1110533635"/>
      </c:barChart>
      <c:catAx>
        <c:axId val="11871809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10533635"/>
        <c:crosses val="autoZero"/>
        <c:auto val="1"/>
        <c:lblAlgn val="ctr"/>
        <c:lblOffset val="100"/>
        <c:noMultiLvlLbl val="1"/>
      </c:catAx>
      <c:valAx>
        <c:axId val="111053363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8718099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PAYAN'!$C$59:$E$59</c:f>
              <c:numCache>
                <c:formatCode>0</c:formatCode>
                <c:ptCount val="3"/>
                <c:pt idx="0">
                  <c:v>43.18181818181818</c:v>
                </c:pt>
                <c:pt idx="1">
                  <c:v>27.27272727272727</c:v>
                </c:pt>
                <c:pt idx="2">
                  <c:v>29.545454545454547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012-4B63-BF15-D61AEFA53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3315543"/>
        <c:axId val="1850690498"/>
      </c:barChart>
      <c:catAx>
        <c:axId val="8333155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50690498"/>
        <c:crosses val="autoZero"/>
        <c:auto val="1"/>
        <c:lblAlgn val="ctr"/>
        <c:lblOffset val="100"/>
        <c:noMultiLvlLbl val="1"/>
      </c:catAx>
      <c:valAx>
        <c:axId val="185069049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33315543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TUMACO!$AA$53:$AC$53</c:f>
              <c:numCache>
                <c:formatCode>0.0</c:formatCode>
                <c:ptCount val="3"/>
                <c:pt idx="0">
                  <c:v>72.222222222222214</c:v>
                </c:pt>
                <c:pt idx="1">
                  <c:v>72.222222222222214</c:v>
                </c:pt>
                <c:pt idx="2">
                  <c:v>72.222222222222214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7B6-47F4-BC23-7943278633AF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TUMACO!$AA$55:$AC$55</c:f>
              <c:numCache>
                <c:formatCode>0.0</c:formatCode>
                <c:ptCount val="3"/>
                <c:pt idx="0">
                  <c:v>27.777777777777779</c:v>
                </c:pt>
                <c:pt idx="1">
                  <c:v>27.777777777777779</c:v>
                </c:pt>
                <c:pt idx="2">
                  <c:v>27.777777777777779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7B6-47F4-BC23-794327863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003702"/>
        <c:axId val="1382176685"/>
      </c:barChart>
      <c:catAx>
        <c:axId val="4440037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2176685"/>
        <c:crosses val="autoZero"/>
        <c:auto val="1"/>
        <c:lblAlgn val="ctr"/>
        <c:lblOffset val="100"/>
        <c:noMultiLvlLbl val="1"/>
      </c:catAx>
      <c:valAx>
        <c:axId val="13821766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400370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PAYAN'!$C$62:$E$62</c:f>
              <c:numCache>
                <c:formatCode>0</c:formatCode>
                <c:ptCount val="3"/>
                <c:pt idx="0">
                  <c:v>36.84210526315789</c:v>
                </c:pt>
                <c:pt idx="1">
                  <c:v>58.333333333333336</c:v>
                </c:pt>
                <c:pt idx="2">
                  <c:v>46.153846153846153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D39-42BD-AF72-427A49D3AED3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PAYAN'!$C$64:$E$64</c:f>
              <c:numCache>
                <c:formatCode>0</c:formatCode>
                <c:ptCount val="3"/>
                <c:pt idx="0">
                  <c:v>63.157894736842103</c:v>
                </c:pt>
                <c:pt idx="1">
                  <c:v>41.666666666666671</c:v>
                </c:pt>
                <c:pt idx="2">
                  <c:v>53.846153846153847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D39-42BD-AF72-427A49D3AED3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PAYAN'!$C$66:$E$66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AD39-42BD-AF72-427A49D3A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97073073"/>
        <c:axId val="1226653900"/>
      </c:barChart>
      <c:catAx>
        <c:axId val="99707307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26653900"/>
        <c:crosses val="autoZero"/>
        <c:auto val="1"/>
        <c:lblAlgn val="ctr"/>
        <c:lblOffset val="100"/>
        <c:noMultiLvlLbl val="1"/>
      </c:catAx>
      <c:valAx>
        <c:axId val="122665390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97073073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PAYAN'!$I$11:$K$11</c:f>
              <c:numCache>
                <c:formatCode>0.00</c:formatCode>
                <c:ptCount val="3"/>
                <c:pt idx="0" formatCode="0">
                  <c:v>34.933268029876331</c:v>
                </c:pt>
                <c:pt idx="1">
                  <c:v>32.96804212072977</c:v>
                </c:pt>
                <c:pt idx="2">
                  <c:v>32.098689849393899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A11-48C5-A852-F0F3146B9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7110916"/>
        <c:axId val="1911266289"/>
      </c:barChart>
      <c:catAx>
        <c:axId val="21071109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1266289"/>
        <c:crosses val="autoZero"/>
        <c:auto val="1"/>
        <c:lblAlgn val="ctr"/>
        <c:lblOffset val="100"/>
        <c:noMultiLvlLbl val="1"/>
      </c:catAx>
      <c:valAx>
        <c:axId val="191126628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711091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PAYAN'!$I$15:$K$15</c:f>
              <c:numCache>
                <c:formatCode>0</c:formatCode>
                <c:ptCount val="3"/>
                <c:pt idx="0">
                  <c:v>51</c:v>
                </c:pt>
                <c:pt idx="1">
                  <c:v>50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486-4379-9375-D016507FCD10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PAYAN'!$I$17:$K$17</c:f>
              <c:numCache>
                <c:formatCode>_-* #,##0_-;\-* #,##0_-;_-* "-"_-;_-@</c:formatCode>
                <c:ptCount val="3"/>
                <c:pt idx="0">
                  <c:v>49</c:v>
                </c:pt>
                <c:pt idx="1">
                  <c:v>50</c:v>
                </c:pt>
                <c:pt idx="2">
                  <c:v>49.000000000000007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486-4379-9375-D016507FC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3906925"/>
        <c:axId val="1740927727"/>
      </c:barChart>
      <c:catAx>
        <c:axId val="9539069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40927727"/>
        <c:crosses val="autoZero"/>
        <c:auto val="1"/>
        <c:lblAlgn val="ctr"/>
        <c:lblOffset val="100"/>
        <c:noMultiLvlLbl val="1"/>
      </c:catAx>
      <c:valAx>
        <c:axId val="17409277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53906925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PAYAN'!$I$20:$K$20</c:f>
              <c:numCache>
                <c:formatCode>0</c:formatCode>
                <c:ptCount val="3"/>
                <c:pt idx="0">
                  <c:v>96.319663512092532</c:v>
                </c:pt>
                <c:pt idx="1">
                  <c:v>95.636025998142998</c:v>
                </c:pt>
                <c:pt idx="2">
                  <c:v>95.613198550448217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B81-42D4-87CC-414DD31FB0FC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PAYAN'!$I$22:$K$22</c:f>
              <c:numCache>
                <c:formatCode>0</c:formatCode>
                <c:ptCount val="3"/>
                <c:pt idx="0" formatCode="0.0">
                  <c:v>1.9015071854188572</c:v>
                </c:pt>
                <c:pt idx="1">
                  <c:v>2.4512534818941503</c:v>
                </c:pt>
                <c:pt idx="2" formatCode="0.0">
                  <c:v>2.4508868968148008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B81-42D4-87CC-414DD31FB0FC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PAYAN'!$I$24:$K$24</c:f>
              <c:numCache>
                <c:formatCode>0.0</c:formatCode>
                <c:ptCount val="3"/>
                <c:pt idx="0">
                  <c:v>1.7788293024886086</c:v>
                </c:pt>
                <c:pt idx="1">
                  <c:v>1.9127205199628601</c:v>
                </c:pt>
                <c:pt idx="2">
                  <c:v>1.9359145527369825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B81-42D4-87CC-414DD31FB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3236963"/>
        <c:axId val="1063876949"/>
      </c:barChart>
      <c:catAx>
        <c:axId val="14932369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3876949"/>
        <c:crosses val="autoZero"/>
        <c:auto val="1"/>
        <c:lblAlgn val="ctr"/>
        <c:lblOffset val="100"/>
        <c:noMultiLvlLbl val="1"/>
      </c:catAx>
      <c:valAx>
        <c:axId val="10638769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93236963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Presupuesto Municipal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B62-416E-9A32-304EEC2E1E5F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B62-416E-9A32-304EEC2E1E5F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PAYAN'!$AA$13:$AC$13</c:f>
              <c:numCache>
                <c:formatCode>0.0</c:formatCode>
                <c:ptCount val="3"/>
                <c:pt idx="0">
                  <c:v>9.1656913881052482</c:v>
                </c:pt>
                <c:pt idx="1">
                  <c:v>7.2164550309751139</c:v>
                </c:pt>
                <c:pt idx="2">
                  <c:v>7.4401379594232333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BB62-416E-9A32-304EEC2E1E5F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PAYAN'!$AA$15:$AC$15</c:f>
              <c:numCache>
                <c:formatCode>0.0</c:formatCode>
                <c:ptCount val="3"/>
                <c:pt idx="0">
                  <c:v>32.909780218253267</c:v>
                </c:pt>
                <c:pt idx="1">
                  <c:v>34.922819877155106</c:v>
                </c:pt>
                <c:pt idx="2">
                  <c:v>40.128069154102064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BB62-416E-9A32-304EEC2E1E5F}"/>
            </c:ext>
          </c:extLst>
        </c:ser>
        <c:ser>
          <c:idx val="4"/>
          <c:order val="4"/>
          <c:invertIfNegative val="1"/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PAYAN'!$AA$17:$AC$17</c:f>
              <c:numCache>
                <c:formatCode>0</c:formatCode>
                <c:ptCount val="3"/>
                <c:pt idx="0" formatCode="0.0">
                  <c:v>12.895686751674502</c:v>
                </c:pt>
                <c:pt idx="1">
                  <c:v>11.626512008343109</c:v>
                </c:pt>
                <c:pt idx="2">
                  <c:v>12.76174431868726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62-416E-9A32-304EEC2E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7744950"/>
        <c:axId val="1702971090"/>
      </c:barChart>
      <c:catAx>
        <c:axId val="17777449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02971090"/>
        <c:crosses val="autoZero"/>
        <c:auto val="1"/>
        <c:lblAlgn val="ctr"/>
        <c:lblOffset val="100"/>
        <c:noMultiLvlLbl val="1"/>
      </c:catAx>
      <c:valAx>
        <c:axId val="17029710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7774495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Población Económicamente Activa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352-4CE5-B935-95016F609A50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8352-4CE5-B935-95016F609A50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PAYAN'!$AA$24:$AC$24</c:f>
              <c:numCache>
                <c:formatCode>0.0</c:formatCode>
                <c:ptCount val="3"/>
                <c:pt idx="0">
                  <c:v>48.008713623415069</c:v>
                </c:pt>
                <c:pt idx="1">
                  <c:v>48.064830875975716</c:v>
                </c:pt>
                <c:pt idx="2">
                  <c:v>48.022093634928986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8352-4CE5-B935-95016F609A50}"/>
            </c:ext>
          </c:extLst>
        </c:ser>
        <c:ser>
          <c:idx val="3"/>
          <c:order val="3"/>
          <c:invertIfNegative val="1"/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PAYAN'!$AA$26:$AC$26</c:f>
              <c:numCache>
                <c:formatCode>0.0</c:formatCode>
                <c:ptCount val="3"/>
                <c:pt idx="0">
                  <c:v>51.991286376584931</c:v>
                </c:pt>
                <c:pt idx="1">
                  <c:v>51.935169124024284</c:v>
                </c:pt>
                <c:pt idx="2">
                  <c:v>51.977906365071014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352-4CE5-B935-95016F609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9310930"/>
        <c:axId val="357258024"/>
      </c:barChart>
      <c:catAx>
        <c:axId val="10393109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57258024"/>
        <c:crosses val="autoZero"/>
        <c:auto val="1"/>
        <c:lblAlgn val="ctr"/>
        <c:lblOffset val="100"/>
        <c:noMultiLvlLbl val="1"/>
      </c:catAx>
      <c:valAx>
        <c:axId val="35725802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39310930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0E4-4B0F-9C80-A4959601416D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0E4-4B0F-9C80-A4959601416D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PAYAN'!$AA$31:$AC$31</c:f>
              <c:numCache>
                <c:formatCode>0.0</c:formatCode>
                <c:ptCount val="3"/>
                <c:pt idx="0">
                  <c:v>48.232154769846566</c:v>
                </c:pt>
                <c:pt idx="1">
                  <c:v>48.264830937436734</c:v>
                </c:pt>
                <c:pt idx="2">
                  <c:v>48.248338772460983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0E4-4B0F-9C80-A4959601416D}"/>
            </c:ext>
          </c:extLst>
        </c:ser>
        <c:ser>
          <c:idx val="3"/>
          <c:order val="3"/>
          <c:invertIfNegative val="1"/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PAYAN'!$AA$33:$AC$33</c:f>
              <c:numCache>
                <c:formatCode>0.00</c:formatCode>
                <c:ptCount val="3"/>
                <c:pt idx="0">
                  <c:v>51.767845230153434</c:v>
                </c:pt>
                <c:pt idx="1">
                  <c:v>51.73516906256328</c:v>
                </c:pt>
                <c:pt idx="2">
                  <c:v>51.751661227539024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E4-4B0F-9C80-A49596014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8095415"/>
        <c:axId val="1872863756"/>
      </c:barChart>
      <c:catAx>
        <c:axId val="3280954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2863756"/>
        <c:crosses val="autoZero"/>
        <c:auto val="1"/>
        <c:lblAlgn val="ctr"/>
        <c:lblOffset val="100"/>
        <c:noMultiLvlLbl val="1"/>
      </c:catAx>
      <c:valAx>
        <c:axId val="187286375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8095415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EDD-44D5-83D8-5AA8E41FFC64}"/>
            </c:ext>
          </c:extLst>
        </c:ser>
        <c:ser>
          <c:idx val="1"/>
          <c:order val="1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EDD-44D5-83D8-5AA8E41FFC64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PAYAN'!$AA$38:$AC$38</c:f>
              <c:numCache>
                <c:formatCode>0.00</c:formatCode>
                <c:ptCount val="3"/>
                <c:pt idx="0">
                  <c:v>48.002562083460553</c:v>
                </c:pt>
                <c:pt idx="1">
                  <c:v>48.059017672038813</c:v>
                </c:pt>
                <c:pt idx="2">
                  <c:v>48.019676858930573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EDD-44D5-83D8-5AA8E41FFC64}"/>
            </c:ext>
          </c:extLst>
        </c:ser>
        <c:ser>
          <c:idx val="3"/>
          <c:order val="3"/>
          <c:invertIfNegative val="1"/>
          <c:cat>
            <c:numRef>
              <c:f>'ROBERTO PAYAN'!$AA$8:$AC$8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PAYAN'!$AA$40:$AC$40</c:f>
              <c:numCache>
                <c:formatCode>0.00</c:formatCode>
                <c:ptCount val="3"/>
                <c:pt idx="0">
                  <c:v>51.997437916539447</c:v>
                </c:pt>
                <c:pt idx="1">
                  <c:v>51.94098232796118</c:v>
                </c:pt>
                <c:pt idx="2">
                  <c:v>51.980323141069427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DD-44D5-83D8-5AA8E41FF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2108151"/>
        <c:axId val="385040699"/>
      </c:barChart>
      <c:catAx>
        <c:axId val="4621081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85040699"/>
        <c:crosses val="autoZero"/>
        <c:auto val="1"/>
        <c:lblAlgn val="ctr"/>
        <c:lblOffset val="100"/>
        <c:noMultiLvlLbl val="1"/>
      </c:catAx>
      <c:valAx>
        <c:axId val="3850406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62108151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PAYAN'!$AA$53:$AC$53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0A6-4DA7-B413-DC3ACE7C36CD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PAYAN'!$AA$55:$AC$55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30A6-4DA7-B413-DC3ACE7C3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2793050"/>
        <c:axId val="1367528313"/>
      </c:barChart>
      <c:catAx>
        <c:axId val="26279305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67528313"/>
        <c:crosses val="autoZero"/>
        <c:auto val="1"/>
        <c:lblAlgn val="ctr"/>
        <c:lblOffset val="100"/>
        <c:noMultiLvlLbl val="1"/>
      </c:catAx>
      <c:valAx>
        <c:axId val="13675283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2793050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29B-4921-A42A-01FA1D63C2A6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PAYAN'!$AA$67:$AC$67</c:f>
              <c:numCache>
                <c:formatCode>_-* #,##0_-;\-* #,##0_-;_-* "-"_-;_-@</c:formatCode>
                <c:ptCount val="3"/>
                <c:pt idx="0">
                  <c:v>39.677601809954751</c:v>
                </c:pt>
                <c:pt idx="1">
                  <c:v>37.780093798853571</c:v>
                </c:pt>
                <c:pt idx="2">
                  <c:v>38.295901829127111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29B-4921-A42A-01FA1D63C2A6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PAYAN'!$AA$69:$AC$69</c:f>
              <c:numCache>
                <c:formatCode>_-* #,##0_-;\-* #,##0_-;_-* "-"_-;_-@</c:formatCode>
                <c:ptCount val="3"/>
                <c:pt idx="0">
                  <c:v>53.761312217194565</c:v>
                </c:pt>
                <c:pt idx="1">
                  <c:v>55.237102657634182</c:v>
                </c:pt>
                <c:pt idx="2">
                  <c:v>54.294975688816862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29B-4921-A42A-01FA1D63C2A6}"/>
            </c:ext>
          </c:extLst>
        </c:ser>
        <c:ser>
          <c:idx val="3"/>
          <c:order val="3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PAYAN'!$AA$71:$AC$71</c:f>
              <c:numCache>
                <c:formatCode>_-* #,##0.0_-;\-* #,##0.0_-;_-* "-"_-;_-@</c:formatCode>
                <c:ptCount val="3"/>
                <c:pt idx="0">
                  <c:v>6.5610859728506794</c:v>
                </c:pt>
                <c:pt idx="1">
                  <c:v>6.9828035435122464</c:v>
                </c:pt>
                <c:pt idx="2">
                  <c:v>7.4091224820560315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729B-4921-A42A-01FA1D63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0756051"/>
        <c:axId val="931177082"/>
      </c:barChart>
      <c:catAx>
        <c:axId val="10307560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31177082"/>
        <c:crosses val="autoZero"/>
        <c:auto val="1"/>
        <c:lblAlgn val="ctr"/>
        <c:lblOffset val="100"/>
        <c:noMultiLvlLbl val="1"/>
      </c:catAx>
      <c:valAx>
        <c:axId val="93117708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30756051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546-425A-B1F3-9D95F6D736F5}"/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TUMACO!$AA$67:$AC$67</c:f>
              <c:numCache>
                <c:formatCode>_-* #,##0_-;\-* #,##0_-;_-* "-"_-;_-@</c:formatCode>
                <c:ptCount val="3"/>
                <c:pt idx="0">
                  <c:v>7.1310553329114814</c:v>
                </c:pt>
                <c:pt idx="1">
                  <c:v>4.3530444528095957</c:v>
                </c:pt>
                <c:pt idx="2">
                  <c:v>3.2991734458981452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546-425A-B1F3-9D95F6D736F5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TUMACO!$AA$69:$AC$69</c:f>
              <c:numCache>
                <c:formatCode>_-* #,##0_-;\-* #,##0_-;_-* "-"_-;_-@</c:formatCode>
                <c:ptCount val="3"/>
                <c:pt idx="0">
                  <c:v>83.37903395908036</c:v>
                </c:pt>
                <c:pt idx="1">
                  <c:v>88.708985418157042</c:v>
                </c:pt>
                <c:pt idx="2">
                  <c:v>91.61492678021439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C546-425A-B1F3-9D95F6D736F5}"/>
            </c:ext>
          </c:extLst>
        </c:ser>
        <c:ser>
          <c:idx val="3"/>
          <c:order val="3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TUMACO!$AA$71:$AC$71</c:f>
              <c:numCache>
                <c:formatCode>_-* #,##0_-;\-* #,##0_-;_-* "-"_-;_-@</c:formatCode>
                <c:ptCount val="3"/>
                <c:pt idx="0">
                  <c:v>9.4899107080081571</c:v>
                </c:pt>
                <c:pt idx="1">
                  <c:v>6.9379701290333777</c:v>
                </c:pt>
                <c:pt idx="2">
                  <c:v>5.0858997738874594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C546-425A-B1F3-9D95F6D73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1946287"/>
        <c:axId val="844870603"/>
      </c:barChart>
      <c:catAx>
        <c:axId val="119194628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4870603"/>
        <c:crosses val="autoZero"/>
        <c:auto val="1"/>
        <c:lblAlgn val="ctr"/>
        <c:lblOffset val="100"/>
        <c:noMultiLvlLbl val="1"/>
      </c:catAx>
      <c:valAx>
        <c:axId val="8448706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91946287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20E-4334-AB67-12A47D172343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PAYAN'!$AA$76:$AC$76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20E-4334-AB67-12A47D172343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PAYAN'!$AA$78:$AC$78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120E-4334-AB67-12A47D172343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PAYAN'!$AA$80:$AC$80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120E-4334-AB67-12A47D172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0430025"/>
        <c:axId val="313196992"/>
      </c:barChart>
      <c:catAx>
        <c:axId val="154043002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13196992"/>
        <c:crosses val="autoZero"/>
        <c:auto val="1"/>
        <c:lblAlgn val="ctr"/>
        <c:lblOffset val="100"/>
        <c:noMultiLvlLbl val="1"/>
      </c:catAx>
      <c:valAx>
        <c:axId val="3131969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40430025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PAYAN'!$AA$83:$AC$83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F7E-4BC6-93DF-288FDFDFCABC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PAYAN'!$AA$85:$AC$85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F7E-4BC6-93DF-288FDFDFCABC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PAYAN'!$AA$87:$AC$87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AF7E-4BC6-93DF-288FDFDFCABC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'ROBERTO PAYAN'!$AA$48:$AC$48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'ROBERTO PAYAN'!$AA$89:$AC$89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AF7E-4BC6-93DF-288FDFDFC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767282"/>
        <c:axId val="15897041"/>
      </c:barChart>
      <c:catAx>
        <c:axId val="18727672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97041"/>
        <c:crosses val="autoZero"/>
        <c:auto val="1"/>
        <c:lblAlgn val="ctr"/>
        <c:lblOffset val="100"/>
        <c:noMultiLvlLbl val="1"/>
      </c:catAx>
      <c:valAx>
        <c:axId val="158970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7276728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48.758295135800779</c:v>
                </c:pt>
                <c:pt idx="1">
                  <c:v>48.88385191290611</c:v>
                </c:pt>
                <c:pt idx="2">
                  <c:v>48.909291729946155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394-4394-B921-8B5079613606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51.241704864199221</c:v>
                </c:pt>
                <c:pt idx="1">
                  <c:v>51.11614808709389</c:v>
                </c:pt>
                <c:pt idx="2">
                  <c:v>51.090708270053838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394-4394-B921-8B5079613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9266860"/>
        <c:axId val="1396409152"/>
      </c:barChart>
      <c:catAx>
        <c:axId val="7692668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6409152"/>
        <c:crosses val="autoZero"/>
        <c:auto val="1"/>
        <c:lblAlgn val="ctr"/>
        <c:lblOffset val="100"/>
        <c:noMultiLvlLbl val="1"/>
      </c:catAx>
      <c:valAx>
        <c:axId val="139640915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926686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BARBARA'!$C$10:$E$10</c:f>
              <c:numCache>
                <c:formatCode>_-* #,##0.0_-;\-* #,##0.0_-;_-* "-"_-;_-@</c:formatCode>
                <c:ptCount val="3"/>
                <c:pt idx="0">
                  <c:v>33.477623562823503</c:v>
                </c:pt>
                <c:pt idx="1">
                  <c:v>33.344784938848427</c:v>
                </c:pt>
                <c:pt idx="2" formatCode="_-* #,##0_-;\-* #,##0_-;_-* &quot;-&quot;_-;_-@">
                  <c:v>33.177591498328063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176-42D8-8873-469289092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021645"/>
        <c:axId val="414951528"/>
      </c:barChart>
      <c:catAx>
        <c:axId val="3030216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4951528"/>
        <c:crosses val="autoZero"/>
        <c:auto val="1"/>
        <c:lblAlgn val="ctr"/>
        <c:lblOffset val="100"/>
        <c:noMultiLvlLbl val="1"/>
      </c:catAx>
      <c:valAx>
        <c:axId val="4149515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0302164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63.636363636363633</c:v>
                </c:pt>
                <c:pt idx="1">
                  <c:v>0</c:v>
                </c:pt>
                <c:pt idx="2">
                  <c:v>36.363636363636367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C74-4C1D-8FA5-D489B58681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2298687"/>
        <c:axId val="433224790"/>
      </c:barChart>
      <c:catAx>
        <c:axId val="32229868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33224790"/>
        <c:crosses val="autoZero"/>
        <c:auto val="1"/>
        <c:lblAlgn val="ctr"/>
        <c:lblOffset val="100"/>
        <c:noMultiLvlLbl val="1"/>
      </c:catAx>
      <c:valAx>
        <c:axId val="43322479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229868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BARBARA'!$C$43:$E$43</c:f>
              <c:numCache>
                <c:formatCode>0</c:formatCode>
                <c:ptCount val="3"/>
                <c:pt idx="0">
                  <c:v>41.758241758241759</c:v>
                </c:pt>
                <c:pt idx="1">
                  <c:v>0</c:v>
                </c:pt>
                <c:pt idx="2">
                  <c:v>57.692307692307686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DC0-45CA-9109-C5240DCCD49B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BARBARA'!$C$45:$E$45</c:f>
              <c:numCache>
                <c:formatCode>0</c:formatCode>
                <c:ptCount val="3"/>
                <c:pt idx="0">
                  <c:v>58.241758241758248</c:v>
                </c:pt>
                <c:pt idx="1">
                  <c:v>0</c:v>
                </c:pt>
                <c:pt idx="2">
                  <c:v>42.307692307692307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DC0-45CA-9109-C5240DCCD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84565625"/>
        <c:axId val="1406041010"/>
      </c:barChart>
      <c:catAx>
        <c:axId val="138456562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6041010"/>
        <c:crosses val="autoZero"/>
        <c:auto val="1"/>
        <c:lblAlgn val="ctr"/>
        <c:lblOffset val="100"/>
        <c:noMultiLvlLbl val="1"/>
      </c:catAx>
      <c:valAx>
        <c:axId val="140604101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4565625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BARBARA'!$C$50:$E$50</c:f>
              <c:numCache>
                <c:formatCode>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FCC-4715-B0D2-CD9D759FC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78228"/>
        <c:axId val="1324273974"/>
      </c:barChart>
      <c:catAx>
        <c:axId val="8967822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4273974"/>
        <c:crosses val="autoZero"/>
        <c:auto val="1"/>
        <c:lblAlgn val="ctr"/>
        <c:lblOffset val="100"/>
        <c:noMultiLvlLbl val="1"/>
      </c:catAx>
      <c:valAx>
        <c:axId val="132427397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9678228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 por sexo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BARBARA'!$C$53:$E$53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09A-4E36-8C69-E490936424B8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BARBARA'!$C$55:$E$55</c:f>
              <c:numCache>
                <c:formatCode>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809A-4E36-8C69-E490936424B8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BARBARA'!$C$57:$E$57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809A-4E36-8C69-E49093642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23350305"/>
        <c:axId val="1901052304"/>
      </c:barChart>
      <c:catAx>
        <c:axId val="122335030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01052304"/>
        <c:crosses val="autoZero"/>
        <c:auto val="1"/>
        <c:lblAlgn val="ctr"/>
        <c:lblOffset val="100"/>
        <c:noMultiLvlLbl val="1"/>
      </c:catAx>
      <c:valAx>
        <c:axId val="190105230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23350305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BARBARA'!$C$59:$E$59</c:f>
              <c:numCache>
                <c:formatCode>0</c:formatCode>
                <c:ptCount val="3"/>
                <c:pt idx="0">
                  <c:v>32.5</c:v>
                </c:pt>
                <c:pt idx="1">
                  <c:v>42.5</c:v>
                </c:pt>
                <c:pt idx="2">
                  <c:v>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326-449A-B37B-0BB5C0C49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31280647"/>
        <c:axId val="447461123"/>
      </c:barChart>
      <c:catAx>
        <c:axId val="33128064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7461123"/>
        <c:crosses val="autoZero"/>
        <c:auto val="1"/>
        <c:lblAlgn val="ctr"/>
        <c:lblOffset val="100"/>
        <c:noMultiLvlLbl val="1"/>
      </c:catAx>
      <c:valAx>
        <c:axId val="44746112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128064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BARBARA'!$C$62:$E$62</c:f>
              <c:numCache>
                <c:formatCode>0</c:formatCode>
                <c:ptCount val="3"/>
                <c:pt idx="0">
                  <c:v>53.846153846153847</c:v>
                </c:pt>
                <c:pt idx="1">
                  <c:v>41.17647058823529</c:v>
                </c:pt>
                <c:pt idx="2">
                  <c:v>30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590-4474-8052-D71A33E206BF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BARBARA'!$C$64:$E$64</c:f>
              <c:numCache>
                <c:formatCode>0</c:formatCode>
                <c:ptCount val="3"/>
                <c:pt idx="0">
                  <c:v>46.153846153846153</c:v>
                </c:pt>
                <c:pt idx="1">
                  <c:v>58.82352941176471</c:v>
                </c:pt>
                <c:pt idx="2">
                  <c:v>70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590-4474-8052-D71A33E206BF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BARBARA'!$C$66:$E$66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B590-4474-8052-D71A33E20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7886443"/>
        <c:axId val="753319482"/>
      </c:barChart>
      <c:catAx>
        <c:axId val="7678864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53319482"/>
        <c:crosses val="autoZero"/>
        <c:auto val="1"/>
        <c:lblAlgn val="ctr"/>
        <c:lblOffset val="100"/>
        <c:noMultiLvlLbl val="1"/>
      </c:catAx>
      <c:valAx>
        <c:axId val="75331948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7886443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C0D-4EF8-9BF9-D486F47416FD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TUMACO!$AA$76:$AC$76</c:f>
              <c:numCache>
                <c:formatCode>0</c:formatCode>
                <c:ptCount val="3"/>
                <c:pt idx="0">
                  <c:v>15</c:v>
                </c:pt>
                <c:pt idx="1">
                  <c:v>13.636363636363635</c:v>
                </c:pt>
                <c:pt idx="2">
                  <c:v>16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C0D-4EF8-9BF9-D486F47416FD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TUMACO!$AA$78:$AC$78</c:f>
              <c:numCache>
                <c:formatCode>0</c:formatCode>
                <c:ptCount val="3"/>
                <c:pt idx="0">
                  <c:v>35</c:v>
                </c:pt>
                <c:pt idx="1">
                  <c:v>31.818181818181817</c:v>
                </c:pt>
                <c:pt idx="2">
                  <c:v>28.000000000000004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6C0D-4EF8-9BF9-D486F47416FD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TUMACO!$AA$80:$AC$80</c:f>
              <c:numCache>
                <c:formatCode>0</c:formatCode>
                <c:ptCount val="3"/>
                <c:pt idx="0">
                  <c:v>50</c:v>
                </c:pt>
                <c:pt idx="1">
                  <c:v>54.54545454545454</c:v>
                </c:pt>
                <c:pt idx="2">
                  <c:v>56.000000000000007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6C0D-4EF8-9BF9-D486F4741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7361146"/>
        <c:axId val="1570246720"/>
      </c:barChart>
      <c:catAx>
        <c:axId val="51736114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70246720"/>
        <c:crosses val="autoZero"/>
        <c:auto val="1"/>
        <c:lblAlgn val="ctr"/>
        <c:lblOffset val="100"/>
        <c:noMultiLvlLbl val="1"/>
      </c:catAx>
      <c:valAx>
        <c:axId val="157024672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17361146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BARBARA'!$I$11:$K$11</c:f>
              <c:numCache>
                <c:formatCode>0.00</c:formatCode>
                <c:ptCount val="3"/>
                <c:pt idx="0" formatCode="0">
                  <c:v>48.155096935584737</c:v>
                </c:pt>
                <c:pt idx="1">
                  <c:v>26.151212929133337</c:v>
                </c:pt>
                <c:pt idx="2">
                  <c:v>25.693690135281923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916-49B9-B259-38478F893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6650213"/>
        <c:axId val="1194674036"/>
      </c:barChart>
      <c:catAx>
        <c:axId val="175665021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94674036"/>
        <c:crosses val="autoZero"/>
        <c:auto val="1"/>
        <c:lblAlgn val="ctr"/>
        <c:lblOffset val="100"/>
        <c:noMultiLvlLbl val="1"/>
      </c:catAx>
      <c:valAx>
        <c:axId val="11946740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5665021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BARBARA'!$I$15:$K$15</c:f>
              <c:numCache>
                <c:formatCode>0</c:formatCode>
                <c:ptCount val="3"/>
                <c:pt idx="0">
                  <c:v>49</c:v>
                </c:pt>
                <c:pt idx="1">
                  <c:v>49</c:v>
                </c:pt>
                <c:pt idx="2">
                  <c:v>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659-43D0-AA71-EAA454CCBC87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BARBARA'!$I$17:$K$17</c:f>
              <c:numCache>
                <c:formatCode>_-* #,##0_-;\-* #,##0_-;_-* "-"_-;_-@</c:formatCode>
                <c:ptCount val="3"/>
                <c:pt idx="0">
                  <c:v>51</c:v>
                </c:pt>
                <c:pt idx="1">
                  <c:v>51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659-43D0-AA71-EAA454CCB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26803756"/>
        <c:axId val="2100475474"/>
      </c:barChart>
      <c:catAx>
        <c:axId val="8268037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0475474"/>
        <c:crosses val="autoZero"/>
        <c:auto val="1"/>
        <c:lblAlgn val="ctr"/>
        <c:lblOffset val="100"/>
        <c:noMultiLvlLbl val="1"/>
      </c:catAx>
      <c:valAx>
        <c:axId val="210047547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26803756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BARBARA'!$I$20:$K$20</c:f>
              <c:numCache>
                <c:formatCode>0</c:formatCode>
                <c:ptCount val="3"/>
                <c:pt idx="0">
                  <c:v>96.186705563659089</c:v>
                </c:pt>
                <c:pt idx="1">
                  <c:v>95.75833857772183</c:v>
                </c:pt>
                <c:pt idx="2">
                  <c:v>95.413784268511407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F6F-4227-B920-3AA952583115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BARBARA'!$I$22:$K$22</c:f>
              <c:numCache>
                <c:formatCode>0</c:formatCode>
                <c:ptCount val="3"/>
                <c:pt idx="0" formatCode="0.0">
                  <c:v>1.7191081475307357</c:v>
                </c:pt>
                <c:pt idx="1">
                  <c:v>1.7243549402139711</c:v>
                </c:pt>
                <c:pt idx="2" formatCode="0.0">
                  <c:v>2.2290545734050733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F6F-4227-B920-3AA952583115}"/>
            </c:ext>
          </c:extLst>
        </c:ser>
        <c:ser>
          <c:idx val="2"/>
          <c:order val="2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BARBARA'!$I$24:$K$24</c:f>
              <c:numCache>
                <c:formatCode>0.0</c:formatCode>
                <c:ptCount val="3"/>
                <c:pt idx="0">
                  <c:v>2.0941862888101688</c:v>
                </c:pt>
                <c:pt idx="1">
                  <c:v>2.5173064820641913</c:v>
                </c:pt>
                <c:pt idx="2">
                  <c:v>2.3571611580835254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F6F-4227-B920-3AA952583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00229581"/>
        <c:axId val="1061510070"/>
      </c:barChart>
      <c:catAx>
        <c:axId val="80022958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1510070"/>
        <c:crosses val="autoZero"/>
        <c:auto val="1"/>
        <c:lblAlgn val="ctr"/>
        <c:lblOffset val="100"/>
        <c:noMultiLvlLbl val="1"/>
      </c:catAx>
      <c:valAx>
        <c:axId val="10615100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0229581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Presupuesto Municipal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274-4356-8AEF-A4BEC2ED5DC3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274-4356-8AEF-A4BEC2ED5DC3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BARBARA'!$AA$13:$AC$13</c:f>
              <c:numCache>
                <c:formatCode>0.0</c:formatCode>
                <c:ptCount val="3"/>
                <c:pt idx="0">
                  <c:v>8.3881383892132959</c:v>
                </c:pt>
                <c:pt idx="1">
                  <c:v>7.7114132138708813</c:v>
                </c:pt>
                <c:pt idx="2">
                  <c:v>5.9447242137515826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274-4356-8AEF-A4BEC2ED5DC3}"/>
            </c:ext>
          </c:extLst>
        </c:ser>
        <c:ser>
          <c:idx val="3"/>
          <c:order val="3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BARBARA'!$AA$15:$AC$15</c:f>
              <c:numCache>
                <c:formatCode>0.0</c:formatCode>
                <c:ptCount val="3"/>
                <c:pt idx="0">
                  <c:v>26.36447825943576</c:v>
                </c:pt>
                <c:pt idx="1">
                  <c:v>29.390796277412999</c:v>
                </c:pt>
                <c:pt idx="2">
                  <c:v>25.377512422655457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5274-4356-8AEF-A4BEC2ED5DC3}"/>
            </c:ext>
          </c:extLst>
        </c:ser>
        <c:ser>
          <c:idx val="4"/>
          <c:order val="4"/>
          <c:invertIfNegative val="1"/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BARBARA'!$AA$17:$AC$17</c:f>
              <c:numCache>
                <c:formatCode>0</c:formatCode>
                <c:ptCount val="3"/>
                <c:pt idx="0" formatCode="0.0">
                  <c:v>11.568689543430104</c:v>
                </c:pt>
                <c:pt idx="1">
                  <c:v>13.319707741751547</c:v>
                </c:pt>
                <c:pt idx="2">
                  <c:v>12.572474302329345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74-4356-8AEF-A4BEC2ED5D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863320"/>
        <c:axId val="624127073"/>
      </c:barChart>
      <c:catAx>
        <c:axId val="1719863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24127073"/>
        <c:crosses val="autoZero"/>
        <c:auto val="1"/>
        <c:lblAlgn val="ctr"/>
        <c:lblOffset val="100"/>
        <c:noMultiLvlLbl val="1"/>
      </c:catAx>
      <c:valAx>
        <c:axId val="6241270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9863320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Población Económicamente Activa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FEA-400B-A99B-C35B7AA101C3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FEA-400B-A99B-C35B7AA101C3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BARBARA'!$AA$24:$AC$24</c:f>
              <c:numCache>
                <c:formatCode>0.0</c:formatCode>
                <c:ptCount val="3"/>
                <c:pt idx="0">
                  <c:v>49.995238548709651</c:v>
                </c:pt>
                <c:pt idx="1">
                  <c:v>49.981597350018404</c:v>
                </c:pt>
                <c:pt idx="2">
                  <c:v>50.155934690882411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FEA-400B-A99B-C35B7AA101C3}"/>
            </c:ext>
          </c:extLst>
        </c:ser>
        <c:ser>
          <c:idx val="3"/>
          <c:order val="3"/>
          <c:invertIfNegative val="1"/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BARBARA'!$AA$26:$AC$26</c:f>
              <c:numCache>
                <c:formatCode>0.0</c:formatCode>
                <c:ptCount val="3"/>
                <c:pt idx="0">
                  <c:v>50.004761451290356</c:v>
                </c:pt>
                <c:pt idx="1">
                  <c:v>50.018402649981596</c:v>
                </c:pt>
                <c:pt idx="2">
                  <c:v>49.844065309117589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EA-400B-A99B-C35B7AA10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623252"/>
        <c:axId val="255650044"/>
      </c:barChart>
      <c:catAx>
        <c:axId val="4856232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5650044"/>
        <c:crosses val="autoZero"/>
        <c:auto val="1"/>
        <c:lblAlgn val="ctr"/>
        <c:lblOffset val="100"/>
        <c:noMultiLvlLbl val="1"/>
      </c:catAx>
      <c:valAx>
        <c:axId val="2556500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8562325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BFD-4CF3-988D-8E7F92326A04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FBFD-4CF3-988D-8E7F92326A04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BARBARA'!$AA$31:$AC$31</c:f>
              <c:numCache>
                <c:formatCode>0.0</c:formatCode>
                <c:ptCount val="3"/>
                <c:pt idx="0">
                  <c:v>49.995238548709644</c:v>
                </c:pt>
                <c:pt idx="1">
                  <c:v>49.981597350018397</c:v>
                </c:pt>
                <c:pt idx="2">
                  <c:v>50.155934690882411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FBFD-4CF3-988D-8E7F92326A04}"/>
            </c:ext>
          </c:extLst>
        </c:ser>
        <c:ser>
          <c:idx val="3"/>
          <c:order val="3"/>
          <c:invertIfNegative val="1"/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BARBARA'!$AA$33:$AC$33</c:f>
              <c:numCache>
                <c:formatCode>0.00</c:formatCode>
                <c:ptCount val="3"/>
                <c:pt idx="0">
                  <c:v>50.004761451290349</c:v>
                </c:pt>
                <c:pt idx="1">
                  <c:v>50.018402649981589</c:v>
                </c:pt>
                <c:pt idx="2">
                  <c:v>49.844065309117596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FD-4CF3-988D-8E7F92326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10107704"/>
        <c:axId val="1287880560"/>
      </c:barChart>
      <c:catAx>
        <c:axId val="1210107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7880560"/>
        <c:crosses val="autoZero"/>
        <c:auto val="1"/>
        <c:lblAlgn val="ctr"/>
        <c:lblOffset val="100"/>
        <c:noMultiLvlLbl val="1"/>
      </c:catAx>
      <c:valAx>
        <c:axId val="128788056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10107704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171-4820-9E5B-0C7BD4F2F65D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171-4820-9E5B-0C7BD4F2F65D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BARBARA'!$AA$38:$AC$38</c:f>
              <c:numCache>
                <c:formatCode>0.00</c:formatCode>
                <c:ptCount val="3"/>
                <c:pt idx="0">
                  <c:v>49.995238548709651</c:v>
                </c:pt>
                <c:pt idx="1">
                  <c:v>49.981597350018404</c:v>
                </c:pt>
                <c:pt idx="2">
                  <c:v>50.155934690882411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B171-4820-9E5B-0C7BD4F2F65D}"/>
            </c:ext>
          </c:extLst>
        </c:ser>
        <c:ser>
          <c:idx val="3"/>
          <c:order val="3"/>
          <c:invertIfNegative val="1"/>
          <c:cat>
            <c:numRef>
              <c:f>'SANTA BARBARA'!$AA$8:$AC$8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BARBARA'!$AA$40:$AC$40</c:f>
              <c:numCache>
                <c:formatCode>0.00</c:formatCode>
                <c:ptCount val="3"/>
                <c:pt idx="0">
                  <c:v>50.004761451290356</c:v>
                </c:pt>
                <c:pt idx="1">
                  <c:v>50.018402649981596</c:v>
                </c:pt>
                <c:pt idx="2">
                  <c:v>49.844065309117596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1-4820-9E5B-0C7BD4F2F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995038"/>
        <c:axId val="283460159"/>
      </c:barChart>
      <c:catAx>
        <c:axId val="167899503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83460159"/>
        <c:crosses val="autoZero"/>
        <c:auto val="1"/>
        <c:lblAlgn val="ctr"/>
        <c:lblOffset val="100"/>
        <c:noMultiLvlLbl val="1"/>
      </c:catAx>
      <c:valAx>
        <c:axId val="28346015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7899503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BARBARA'!$AA$53:$AC$53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7B1-4C5A-9E16-F8E6055AADE2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BARBARA'!$AA$55:$AC$55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7B1-4C5A-9E16-F8E6055AA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2298449"/>
        <c:axId val="339417001"/>
      </c:barChart>
      <c:catAx>
        <c:axId val="19422984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9417001"/>
        <c:crosses val="autoZero"/>
        <c:auto val="1"/>
        <c:lblAlgn val="ctr"/>
        <c:lblOffset val="100"/>
        <c:noMultiLvlLbl val="1"/>
      </c:catAx>
      <c:valAx>
        <c:axId val="3394170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2298449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A4B-4F83-B45F-E3DA3BCA807F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BARBARA'!$AA$67:$AC$67</c:f>
              <c:numCache>
                <c:formatCode>_-* #,##0_-;\-* #,##0_-;_-* "-"_-;_-@</c:formatCode>
                <c:ptCount val="3"/>
                <c:pt idx="0">
                  <c:v>25.181598062953999</c:v>
                </c:pt>
                <c:pt idx="1">
                  <c:v>26.121020170028338</c:v>
                </c:pt>
                <c:pt idx="2">
                  <c:v>28.013849543594588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A4B-4F83-B45F-E3DA3BCA807F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BARBARA'!$AA$69:$AC$69</c:f>
              <c:numCache>
                <c:formatCode>_-* #,##0_-;\-* #,##0_-;_-* "-"_-;_-@</c:formatCode>
                <c:ptCount val="3"/>
                <c:pt idx="0">
                  <c:v>59.771705292286406</c:v>
                </c:pt>
                <c:pt idx="1">
                  <c:v>59.459909984997495</c:v>
                </c:pt>
                <c:pt idx="2">
                  <c:v>57.884796978281393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A4B-4F83-B45F-E3DA3BCA807F}"/>
            </c:ext>
          </c:extLst>
        </c:ser>
        <c:ser>
          <c:idx val="3"/>
          <c:order val="3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BARBARA'!$AA$71:$AC$71</c:f>
              <c:numCache>
                <c:formatCode>_-* #,##0_-;\-* #,##0_-;_-* "-"_-;_-@</c:formatCode>
                <c:ptCount val="3"/>
                <c:pt idx="0">
                  <c:v>15.046696644759599</c:v>
                </c:pt>
                <c:pt idx="1">
                  <c:v>14.41906984497416</c:v>
                </c:pt>
                <c:pt idx="2">
                  <c:v>14.101353478124015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7A4B-4F83-B45F-E3DA3BCA8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153705"/>
        <c:axId val="1465602629"/>
      </c:barChart>
      <c:catAx>
        <c:axId val="94515370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65602629"/>
        <c:crosses val="autoZero"/>
        <c:auto val="1"/>
        <c:lblAlgn val="ctr"/>
        <c:lblOffset val="100"/>
        <c:noMultiLvlLbl val="1"/>
      </c:catAx>
      <c:valAx>
        <c:axId val="14656026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45153705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D34-492B-8889-B5572C8C6701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BARBARA'!$AA$76:$AC$76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D34-492B-8889-B5572C8C6701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BARBARA'!$AA$78:$AC$78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BD34-492B-8889-B5572C8C6701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BARBARA'!$AA$80:$AC$80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BD34-492B-8889-B5572C8C6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6754704"/>
        <c:axId val="1142942136"/>
      </c:barChart>
      <c:catAx>
        <c:axId val="1986754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42942136"/>
        <c:crosses val="autoZero"/>
        <c:auto val="1"/>
        <c:lblAlgn val="ctr"/>
        <c:lblOffset val="100"/>
        <c:noMultiLvlLbl val="1"/>
      </c:catAx>
      <c:valAx>
        <c:axId val="11429421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8675470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TUMACO!$AA$83:$AC$83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D19-401E-969B-9FD83FBE1910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TUMACO!$AA$85:$AC$85</c:f>
              <c:numCache>
                <c:formatCode>0.0</c:formatCode>
                <c:ptCount val="3"/>
                <c:pt idx="0">
                  <c:v>8.2633053221288506</c:v>
                </c:pt>
                <c:pt idx="1">
                  <c:v>8.114089009097615</c:v>
                </c:pt>
                <c:pt idx="2">
                  <c:v>8.1526861451460881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D19-401E-969B-9FD83FBE1910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TUMACO!$AA$87:$AC$87</c:f>
              <c:numCache>
                <c:formatCode>0.0</c:formatCode>
                <c:ptCount val="3"/>
                <c:pt idx="0">
                  <c:v>4.0728291316526608</c:v>
                </c:pt>
                <c:pt idx="1">
                  <c:v>4.5242193262847303</c:v>
                </c:pt>
                <c:pt idx="2">
                  <c:v>4.8727615457115929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9D19-401E-969B-9FD83FBE1910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TUMACO!$AA$89:$AC$89</c:f>
              <c:numCache>
                <c:formatCode>0.0</c:formatCode>
                <c:ptCount val="3"/>
                <c:pt idx="0">
                  <c:v>87.663865546218489</c:v>
                </c:pt>
                <c:pt idx="1">
                  <c:v>87.361691664617652</c:v>
                </c:pt>
                <c:pt idx="2">
                  <c:v>86.974552309142311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9D19-401E-969B-9FD83FBE1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9291365"/>
        <c:axId val="475348029"/>
      </c:barChart>
      <c:catAx>
        <c:axId val="8792913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75348029"/>
        <c:crosses val="autoZero"/>
        <c:auto val="1"/>
        <c:lblAlgn val="ctr"/>
        <c:lblOffset val="100"/>
        <c:noMultiLvlLbl val="1"/>
      </c:catAx>
      <c:valAx>
        <c:axId val="4753480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9291365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BARBARA'!$AA$83:$AC$83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50A-4CE0-A103-8C54D975402F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BARBARA'!$AA$85:$AC$85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50A-4CE0-A103-8C54D975402F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BARBARA'!$AA$87:$AC$87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50A-4CE0-A103-8C54D975402F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'SANTA BARBARA'!$AA$48:$AC$48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'SANTA BARBARA'!$AA$89:$AC$89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250A-4CE0-A103-8C54D97540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681958"/>
        <c:axId val="537509101"/>
      </c:barChart>
      <c:catAx>
        <c:axId val="6836819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7509101"/>
        <c:crosses val="autoZero"/>
        <c:auto val="1"/>
        <c:lblAlgn val="ctr"/>
        <c:lblOffset val="100"/>
        <c:noMultiLvlLbl val="1"/>
      </c:catAx>
      <c:valAx>
        <c:axId val="53750910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368195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potenciales sufragantes habilitados para votar por Municipio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REGISTRADURIA!$B$10:$B$19</c:f>
              <c:strCache>
                <c:ptCount val="10"/>
                <c:pt idx="0">
                  <c:v>TUMACO</c:v>
                </c:pt>
                <c:pt idx="1">
                  <c:v>BARBACOAS</c:v>
                </c:pt>
                <c:pt idx="2">
                  <c:v>MAGÜI PAYAN</c:v>
                </c:pt>
                <c:pt idx="3">
                  <c:v>ROBERTO PAYAN</c:v>
                </c:pt>
                <c:pt idx="4">
                  <c:v>FRANCISCO PIZARRO</c:v>
                </c:pt>
                <c:pt idx="5">
                  <c:v>OLAYA HERRERA</c:v>
                </c:pt>
                <c:pt idx="6">
                  <c:v>LA TOLA</c:v>
                </c:pt>
                <c:pt idx="7">
                  <c:v>MOSQUERA</c:v>
                </c:pt>
                <c:pt idx="8">
                  <c:v>EL CHARCO</c:v>
                </c:pt>
                <c:pt idx="9">
                  <c:v>SANTA BARBARA </c:v>
                </c:pt>
              </c:strCache>
            </c:strRef>
          </c:cat>
          <c:val>
            <c:numRef>
              <c:f>REGISTRADURIA!$D$10:$D$19</c:f>
              <c:numCache>
                <c:formatCode>0.00</c:formatCode>
                <c:ptCount val="10"/>
                <c:pt idx="0">
                  <c:v>57.660339288067654</c:v>
                </c:pt>
                <c:pt idx="1">
                  <c:v>9.7841844316493152</c:v>
                </c:pt>
                <c:pt idx="2">
                  <c:v>3.001149743920672</c:v>
                </c:pt>
                <c:pt idx="3">
                  <c:v>4.0250126108275888</c:v>
                </c:pt>
                <c:pt idx="4">
                  <c:v>2.8634531399824583</c:v>
                </c:pt>
                <c:pt idx="5">
                  <c:v>6.5649014537671153</c:v>
                </c:pt>
                <c:pt idx="6">
                  <c:v>2.3985566851019549</c:v>
                </c:pt>
                <c:pt idx="7">
                  <c:v>2.8607264745579393</c:v>
                </c:pt>
                <c:pt idx="8">
                  <c:v>7.5751309935514364</c:v>
                </c:pt>
                <c:pt idx="9">
                  <c:v>3.2665451785738631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2B6-4179-80A4-2CAD8E1D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93615817"/>
        <c:axId val="1495054068"/>
      </c:barChart>
      <c:catAx>
        <c:axId val="199361581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95054068"/>
        <c:crosses val="autoZero"/>
        <c:auto val="1"/>
        <c:lblAlgn val="ctr"/>
        <c:lblOffset val="100"/>
        <c:noMultiLvlLbl val="1"/>
      </c:catAx>
      <c:valAx>
        <c:axId val="149505406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3615817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Cancelaciones en el 2017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CANCELACIONES!$B$3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2752E314-E22B-4C57-BC61-6FC8C43C190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171-4804-9F1E-DEADA502865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169732C-1230-4E54-8E23-BAF1DD3DF1D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171-4804-9F1E-DEADA502865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07C2CBB8-D25D-47B0-803B-2F21550F323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F171-4804-9F1E-DEADA502865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3366B8EE-67A9-4DCF-972B-8258EBE4342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171-4804-9F1E-DEADA502865B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3990DCB-14B6-43A4-9AAA-9B7E02A00E8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F171-4804-9F1E-DEADA502865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3AB68D4E-6367-479E-B7A8-DDF33D6F442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71-4804-9F1E-DEADA502865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DAAAEED9-52D1-41A3-9D76-1952618891C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171-4804-9F1E-DEADA502865B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7289624F-715B-4AC3-8047-13626DE121F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F171-4804-9F1E-DEADA502865B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5D4BCF2E-AFC4-4217-B5B9-7DD2FB5D8D3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171-4804-9F1E-DEADA502865B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BB19B8DE-1002-404F-AF18-453BA851EF4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F171-4804-9F1E-DEADA50286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CANCELACIONES!$A$4:$A$13</c:f>
              <c:strCache>
                <c:ptCount val="10"/>
                <c:pt idx="0">
                  <c:v>BARBACOAS</c:v>
                </c:pt>
                <c:pt idx="1">
                  <c:v>EL CHARCO</c:v>
                </c:pt>
                <c:pt idx="2">
                  <c:v>LA TOLA</c:v>
                </c:pt>
                <c:pt idx="3">
                  <c:v>MAGUI</c:v>
                </c:pt>
                <c:pt idx="4">
                  <c:v>MOSQUERA</c:v>
                </c:pt>
                <c:pt idx="5">
                  <c:v>OLAYA HERRERA</c:v>
                </c:pt>
                <c:pt idx="6">
                  <c:v>FRANCISCO PIZARRO</c:v>
                </c:pt>
                <c:pt idx="7">
                  <c:v>ROBERTO PAYAN</c:v>
                </c:pt>
                <c:pt idx="8">
                  <c:v>SANTA BARBARA</c:v>
                </c:pt>
                <c:pt idx="9">
                  <c:v>TUMACO</c:v>
                </c:pt>
              </c:strCache>
            </c:strRef>
          </c:cat>
          <c:val>
            <c:numRef>
              <c:f>CANCELACIONES!$C$4:$C$13</c:f>
              <c:numCache>
                <c:formatCode>0</c:formatCode>
                <c:ptCount val="10"/>
                <c:pt idx="0">
                  <c:v>8.3650190114068437</c:v>
                </c:pt>
                <c:pt idx="1">
                  <c:v>5.8935361216730033</c:v>
                </c:pt>
                <c:pt idx="2">
                  <c:v>3.2319391634980987</c:v>
                </c:pt>
                <c:pt idx="3">
                  <c:v>2.6615969581749046</c:v>
                </c:pt>
                <c:pt idx="4">
                  <c:v>2.0912547528517109</c:v>
                </c:pt>
                <c:pt idx="5">
                  <c:v>9.3155893536121681</c:v>
                </c:pt>
                <c:pt idx="6">
                  <c:v>1.3307984790874523</c:v>
                </c:pt>
                <c:pt idx="7">
                  <c:v>2.0912547528517109</c:v>
                </c:pt>
                <c:pt idx="8">
                  <c:v>4.3726235741444865</c:v>
                </c:pt>
                <c:pt idx="9">
                  <c:v>60.646387832699624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71-4804-9F1E-DEADA502865B}"/>
            </c:ext>
          </c:extLst>
        </c:ser>
        <c:ser>
          <c:idx val="1"/>
          <c:order val="1"/>
          <c:tx>
            <c:strRef>
              <c:f>CANCELACIONES!$D$3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3ECBD58-4608-4AF6-BB6A-E3A3F74CBC4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F171-4804-9F1E-DEADA502865B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1672F9A9-F0BC-4504-9985-C0292D3EBE9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F171-4804-9F1E-DEADA502865B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A1037702-1FA8-4F6D-B479-DAD78770442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F171-4804-9F1E-DEADA502865B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E5A7668C-449F-4DFC-BA15-4407FB11FC3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F171-4804-9F1E-DEADA502865B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3C56D07C-509D-4D3A-81EF-CC39FE8915A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F171-4804-9F1E-DEADA502865B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446E90A3-B33A-4613-A25D-A457F70B71D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F171-4804-9F1E-DEADA502865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CD0610EE-2FFD-4FD6-BDDF-294E8DFA6D1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F171-4804-9F1E-DEADA502865B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1DB128A-C8F9-4C5E-A74A-83D93186E72E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F171-4804-9F1E-DEADA502865B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4D3AC92B-4CC2-40FF-8084-EF37C4C842B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F171-4804-9F1E-DEADA502865B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515CF229-F2A9-437E-A8EA-694A4AE3605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F171-4804-9F1E-DEADA50286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CANCELACIONES!$A$4:$A$13</c:f>
              <c:strCache>
                <c:ptCount val="10"/>
                <c:pt idx="0">
                  <c:v>BARBACOAS</c:v>
                </c:pt>
                <c:pt idx="1">
                  <c:v>EL CHARCO</c:v>
                </c:pt>
                <c:pt idx="2">
                  <c:v>LA TOLA</c:v>
                </c:pt>
                <c:pt idx="3">
                  <c:v>MAGUI</c:v>
                </c:pt>
                <c:pt idx="4">
                  <c:v>MOSQUERA</c:v>
                </c:pt>
                <c:pt idx="5">
                  <c:v>OLAYA HERRERA</c:v>
                </c:pt>
                <c:pt idx="6">
                  <c:v>FRANCISCO PIZARRO</c:v>
                </c:pt>
                <c:pt idx="7">
                  <c:v>ROBERTO PAYAN</c:v>
                </c:pt>
                <c:pt idx="8">
                  <c:v>SANTA BARBARA</c:v>
                </c:pt>
                <c:pt idx="9">
                  <c:v>TUMACO</c:v>
                </c:pt>
              </c:strCache>
            </c:strRef>
          </c:cat>
          <c:val>
            <c:numRef>
              <c:f>CANCELACIONES!$E$4:$E$13</c:f>
              <c:numCache>
                <c:formatCode>0</c:formatCode>
                <c:ptCount val="10"/>
                <c:pt idx="0">
                  <c:v>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0</c:v>
                </c:pt>
                <c:pt idx="5">
                  <c:v>0</c:v>
                </c:pt>
                <c:pt idx="6">
                  <c:v>10</c:v>
                </c:pt>
                <c:pt idx="7">
                  <c:v>0</c:v>
                </c:pt>
                <c:pt idx="8">
                  <c:v>10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171-4804-9F1E-DEADA50286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35523384"/>
        <c:axId val="335528088"/>
      </c:barChart>
      <c:catAx>
        <c:axId val="335523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5528088"/>
        <c:crosses val="autoZero"/>
        <c:auto val="1"/>
        <c:lblAlgn val="ctr"/>
        <c:lblOffset val="100"/>
        <c:noMultiLvlLbl val="0"/>
      </c:catAx>
      <c:valAx>
        <c:axId val="335528088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35523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Cancelaciones en el 2018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CANCELACIONES!$F$3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433C3548-138E-4ACA-8A77-EE50F208154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A9E-48E7-88EB-0CFD23163D3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642A52D6-08A8-4FAA-BFD4-F1E8C60D080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A9E-48E7-88EB-0CFD23163D3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3297B4F-0D10-4AB1-96A2-1147DD461B1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A9E-48E7-88EB-0CFD23163D3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F396AB69-4D7A-4584-B2AF-BAB937D4E50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A9E-48E7-88EB-0CFD23163D3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169AE963-A164-49AD-984A-B6F5AA3DF51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A9E-48E7-88EB-0CFD23163D35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B7D2C877-9D39-4B05-9D75-19C36051EE8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A9E-48E7-88EB-0CFD23163D35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194C17E4-0193-4790-80D0-460789536F5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7A9E-48E7-88EB-0CFD23163D35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7AD3079A-866E-42CA-89B0-81B97669729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A9E-48E7-88EB-0CFD23163D35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834FE68F-CD1C-45D5-BBDE-9D8139436D1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A9E-48E7-88EB-0CFD23163D35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C68CB079-2BF0-405D-A11B-3DF72F0A8967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A9E-48E7-88EB-0CFD23163D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CANCELACIONES!$A$4:$A$13</c:f>
              <c:strCache>
                <c:ptCount val="10"/>
                <c:pt idx="0">
                  <c:v>BARBACOAS</c:v>
                </c:pt>
                <c:pt idx="1">
                  <c:v>EL CHARCO</c:v>
                </c:pt>
                <c:pt idx="2">
                  <c:v>LA TOLA</c:v>
                </c:pt>
                <c:pt idx="3">
                  <c:v>MAGUI</c:v>
                </c:pt>
                <c:pt idx="4">
                  <c:v>MOSQUERA</c:v>
                </c:pt>
                <c:pt idx="5">
                  <c:v>OLAYA HERRERA</c:v>
                </c:pt>
                <c:pt idx="6">
                  <c:v>FRANCISCO PIZARRO</c:v>
                </c:pt>
                <c:pt idx="7">
                  <c:v>ROBERTO PAYAN</c:v>
                </c:pt>
                <c:pt idx="8">
                  <c:v>SANTA BARBARA</c:v>
                </c:pt>
                <c:pt idx="9">
                  <c:v>TUMACO</c:v>
                </c:pt>
              </c:strCache>
            </c:strRef>
          </c:cat>
          <c:val>
            <c:numRef>
              <c:f>CANCELACIONES!$G$4:$G$13</c:f>
              <c:numCache>
                <c:formatCode>0</c:formatCode>
                <c:ptCount val="10"/>
                <c:pt idx="0">
                  <c:v>8.9445438282647594</c:v>
                </c:pt>
                <c:pt idx="1">
                  <c:v>7.1556350626118066</c:v>
                </c:pt>
                <c:pt idx="2">
                  <c:v>1.7889087656529516</c:v>
                </c:pt>
                <c:pt idx="3">
                  <c:v>3.2200357781753133</c:v>
                </c:pt>
                <c:pt idx="4">
                  <c:v>1.4311270125223614</c:v>
                </c:pt>
                <c:pt idx="5">
                  <c:v>4.2933810375670838</c:v>
                </c:pt>
                <c:pt idx="6">
                  <c:v>1.2522361359570662</c:v>
                </c:pt>
                <c:pt idx="7">
                  <c:v>1.4311270125223614</c:v>
                </c:pt>
                <c:pt idx="8">
                  <c:v>4.8300536672629697</c:v>
                </c:pt>
                <c:pt idx="9">
                  <c:v>65.65295169946333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9E-48E7-88EB-0CFD23163D35}"/>
            </c:ext>
          </c:extLst>
        </c:ser>
        <c:ser>
          <c:idx val="1"/>
          <c:order val="1"/>
          <c:tx>
            <c:strRef>
              <c:f>CANCELACIONES!$H$3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32B9AA90-F0B9-4903-8ECE-C80462FD831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7A9E-48E7-88EB-0CFD23163D35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0FBF0CD-D9F3-4CC6-8F9C-420293521D6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7A9E-48E7-88EB-0CFD23163D35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4095E9F7-D4EE-4380-8C63-E9D4CE972364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7A9E-48E7-88EB-0CFD23163D3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9A098D-1D7B-4B37-BAB3-C9D59C995A8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7A9E-48E7-88EB-0CFD23163D35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068CDA7E-5304-43B5-B6D5-AE0AEEAD53B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7A9E-48E7-88EB-0CFD23163D35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CFB96B7-EB39-4CAB-96DD-9E56991A211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7A9E-48E7-88EB-0CFD23163D35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94CA131-29B5-4EDD-8688-3328B900B99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7A9E-48E7-88EB-0CFD23163D35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DF6FD128-6FBF-4EC5-94D7-9933876F594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7A9E-48E7-88EB-0CFD23163D35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6D1472D0-35CE-4279-B2B1-C5974A9FDE06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7A9E-48E7-88EB-0CFD23163D35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F1BDB948-A62B-4953-AFEC-9FAF773B0C9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7A9E-48E7-88EB-0CFD23163D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CANCELACIONES!$A$4:$A$13</c:f>
              <c:strCache>
                <c:ptCount val="10"/>
                <c:pt idx="0">
                  <c:v>BARBACOAS</c:v>
                </c:pt>
                <c:pt idx="1">
                  <c:v>EL CHARCO</c:v>
                </c:pt>
                <c:pt idx="2">
                  <c:v>LA TOLA</c:v>
                </c:pt>
                <c:pt idx="3">
                  <c:v>MAGUI</c:v>
                </c:pt>
                <c:pt idx="4">
                  <c:v>MOSQUERA</c:v>
                </c:pt>
                <c:pt idx="5">
                  <c:v>OLAYA HERRERA</c:v>
                </c:pt>
                <c:pt idx="6">
                  <c:v>FRANCISCO PIZARRO</c:v>
                </c:pt>
                <c:pt idx="7">
                  <c:v>ROBERTO PAYAN</c:v>
                </c:pt>
                <c:pt idx="8">
                  <c:v>SANTA BARBARA</c:v>
                </c:pt>
                <c:pt idx="9">
                  <c:v>TUMACO</c:v>
                </c:pt>
              </c:strCache>
            </c:strRef>
          </c:cat>
          <c:val>
            <c:numRef>
              <c:f>CANCELACIONES!$I$4:$I$13</c:f>
              <c:numCache>
                <c:formatCode>0</c:formatCode>
                <c:ptCount val="10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A9E-48E7-88EB-0CFD23163D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62463280"/>
        <c:axId val="362463672"/>
      </c:barChart>
      <c:catAx>
        <c:axId val="36246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2463672"/>
        <c:crosses val="autoZero"/>
        <c:auto val="1"/>
        <c:lblAlgn val="ctr"/>
        <c:lblOffset val="100"/>
        <c:noMultiLvlLbl val="0"/>
      </c:catAx>
      <c:valAx>
        <c:axId val="36246367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6246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Cancelaciones en el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CANCELACIONES!$J$3</c:f>
              <c:strCache>
                <c:ptCount val="1"/>
                <c:pt idx="0">
                  <c:v>Persona Natural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78F67270-E51A-4F29-A0EE-04A4A517E7B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720-4112-831B-547EC546E42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CEE0EA8-511D-4664-A5A8-0DC3A95C36D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720-4112-831B-547EC546E42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77B7FD3F-13CD-4A16-BF41-DD928E8E9B40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720-4112-831B-547EC546E42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BB705C2D-38F0-41FC-A7B2-D65EC945F9D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720-4112-831B-547EC546E42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1F801A8-829F-4F70-9629-9AF8879DC383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720-4112-831B-547EC546E42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7B96997-1D55-4717-B651-158A4FA7896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720-4112-831B-547EC546E42D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3AD6E7CC-FE04-4E42-BEAE-D982A4A80F6C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720-4112-831B-547EC546E42D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C71816A6-2CA4-4686-9C17-C5215D9507A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720-4112-831B-547EC546E42D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26D15C03-76E5-46C6-9F6E-A6D0FC1D41C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720-4112-831B-547EC546E42D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0FA17614-6E70-43E9-8E71-C55D20913EBD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720-4112-831B-547EC546E4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CANCELACIONES!$A$4:$A$13</c:f>
              <c:strCache>
                <c:ptCount val="10"/>
                <c:pt idx="0">
                  <c:v>BARBACOAS</c:v>
                </c:pt>
                <c:pt idx="1">
                  <c:v>EL CHARCO</c:v>
                </c:pt>
                <c:pt idx="2">
                  <c:v>LA TOLA</c:v>
                </c:pt>
                <c:pt idx="3">
                  <c:v>MAGUI</c:v>
                </c:pt>
                <c:pt idx="4">
                  <c:v>MOSQUERA</c:v>
                </c:pt>
                <c:pt idx="5">
                  <c:v>OLAYA HERRERA</c:v>
                </c:pt>
                <c:pt idx="6">
                  <c:v>FRANCISCO PIZARRO</c:v>
                </c:pt>
                <c:pt idx="7">
                  <c:v>ROBERTO PAYAN</c:v>
                </c:pt>
                <c:pt idx="8">
                  <c:v>SANTA BARBARA</c:v>
                </c:pt>
                <c:pt idx="9">
                  <c:v>TUMACO</c:v>
                </c:pt>
              </c:strCache>
            </c:strRef>
          </c:cat>
          <c:val>
            <c:numRef>
              <c:f>CANCELACIONES!$K$4:$K$13</c:f>
              <c:numCache>
                <c:formatCode>0</c:formatCode>
                <c:ptCount val="10"/>
                <c:pt idx="0">
                  <c:v>13.125</c:v>
                </c:pt>
                <c:pt idx="1">
                  <c:v>7.625</c:v>
                </c:pt>
                <c:pt idx="2">
                  <c:v>1</c:v>
                </c:pt>
                <c:pt idx="3">
                  <c:v>2.25</c:v>
                </c:pt>
                <c:pt idx="4">
                  <c:v>1.5</c:v>
                </c:pt>
                <c:pt idx="5">
                  <c:v>4.875</c:v>
                </c:pt>
                <c:pt idx="6">
                  <c:v>0.375</c:v>
                </c:pt>
                <c:pt idx="7">
                  <c:v>3.125</c:v>
                </c:pt>
                <c:pt idx="8">
                  <c:v>3.6249999999999996</c:v>
                </c:pt>
                <c:pt idx="9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20-4112-831B-547EC546E42D}"/>
            </c:ext>
          </c:extLst>
        </c:ser>
        <c:ser>
          <c:idx val="1"/>
          <c:order val="1"/>
          <c:tx>
            <c:strRef>
              <c:f>CANCELACIONES!$L$3</c:f>
              <c:strCache>
                <c:ptCount val="1"/>
                <c:pt idx="0">
                  <c:v>Persona Juridica</c:v>
                </c:pt>
              </c:strCache>
            </c:strRef>
          </c:tx>
          <c:spPr>
            <a:solidFill>
              <a:srgbClr val="33CCFF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fld id="{503A7A22-31F7-4BBD-AEC2-0A9D3CC6606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A720-4112-831B-547EC546E42D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4622C30-53A0-48ED-96C8-C964534AA3F1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A720-4112-831B-547EC546E42D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63ECC79-0703-41CF-954C-105F9E9A835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A720-4112-831B-547EC546E42D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C36989C5-EF8E-46AD-BA37-B14346A08912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A720-4112-831B-547EC546E42D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7400BED2-1567-4A5B-974F-70443F5FD645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A720-4112-831B-547EC546E42D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E9ED1217-2D98-4DEE-835C-6C9D6CA4128A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A720-4112-831B-547EC546E42D}"/>
                </c:ext>
              </c:extLst>
            </c:dLbl>
            <c:dLbl>
              <c:idx val="6"/>
              <c:layout>
                <c:manualLayout>
                  <c:x val="-1.0185067526415994E-16"/>
                  <c:y val="9.2592592592592587E-3"/>
                </c:manualLayout>
              </c:layout>
              <c:tx>
                <c:rich>
                  <a:bodyPr/>
                  <a:lstStyle/>
                  <a:p>
                    <a:fld id="{54E23533-FDA1-44B0-8151-3F7FFA7A8A5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A720-4112-831B-547EC546E42D}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72D2DDA8-9C45-48FF-93FB-E46D31ED444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A720-4112-831B-547EC546E42D}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EF3FF14D-3E82-4A65-8B49-9E786CDC2919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A720-4112-831B-547EC546E42D}"/>
                </c:ext>
              </c:extLst>
            </c:dLbl>
            <c:dLbl>
              <c:idx val="9"/>
              <c:layout/>
              <c:tx>
                <c:rich>
                  <a:bodyPr/>
                  <a:lstStyle/>
                  <a:p>
                    <a:fld id="{99BBC635-31D9-4E9E-8A87-C0DCE588087B}" type="VALUE">
                      <a:rPr lang="en-US"/>
                      <a:pPr/>
                      <a:t>[VALOR]</a:t>
                    </a:fld>
                    <a:r>
                      <a:rPr lang="en-US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A720-4112-831B-547EC546E4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CANCELACIONES!$A$4:$A$13</c:f>
              <c:strCache>
                <c:ptCount val="10"/>
                <c:pt idx="0">
                  <c:v>BARBACOAS</c:v>
                </c:pt>
                <c:pt idx="1">
                  <c:v>EL CHARCO</c:v>
                </c:pt>
                <c:pt idx="2">
                  <c:v>LA TOLA</c:v>
                </c:pt>
                <c:pt idx="3">
                  <c:v>MAGUI</c:v>
                </c:pt>
                <c:pt idx="4">
                  <c:v>MOSQUERA</c:v>
                </c:pt>
                <c:pt idx="5">
                  <c:v>OLAYA HERRERA</c:v>
                </c:pt>
                <c:pt idx="6">
                  <c:v>FRANCISCO PIZARRO</c:v>
                </c:pt>
                <c:pt idx="7">
                  <c:v>ROBERTO PAYAN</c:v>
                </c:pt>
                <c:pt idx="8">
                  <c:v>SANTA BARBARA</c:v>
                </c:pt>
                <c:pt idx="9">
                  <c:v>TUMACO</c:v>
                </c:pt>
              </c:strCache>
            </c:strRef>
          </c:cat>
          <c:val>
            <c:numRef>
              <c:f>CANCELACIONES!$M$4:$M$13</c:f>
              <c:numCache>
                <c:formatCode>0</c:formatCode>
                <c:ptCount val="10"/>
                <c:pt idx="0">
                  <c:v>5</c:v>
                </c:pt>
                <c:pt idx="1">
                  <c:v>10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720-4112-831B-547EC546E42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365905928"/>
        <c:axId val="365906712"/>
      </c:barChart>
      <c:catAx>
        <c:axId val="36590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906712"/>
        <c:crosses val="autoZero"/>
        <c:auto val="1"/>
        <c:lblAlgn val="ctr"/>
        <c:lblOffset val="100"/>
        <c:noMultiLvlLbl val="0"/>
      </c:catAx>
      <c:valAx>
        <c:axId val="36590671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365905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habitantes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TUMACO!$C$10:$E$10</c:f>
              <c:numCache>
                <c:formatCode>_-* #,##0.0_-;\-* #,##0.0_-;_-* "-"_-;_-@</c:formatCode>
                <c:ptCount val="3"/>
                <c:pt idx="0">
                  <c:v>32.647169908899855</c:v>
                </c:pt>
                <c:pt idx="1">
                  <c:v>33.332654222216654</c:v>
                </c:pt>
                <c:pt idx="2" formatCode="_-* #,##0_-;\-* #,##0_-;_-* &quot;-&quot;_-;_-@">
                  <c:v>34.020175868883499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065-4E53-A8C1-996A599AB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2130271"/>
        <c:axId val="702177022"/>
      </c:barChart>
      <c:catAx>
        <c:axId val="16021302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02177022"/>
        <c:crosses val="autoZero"/>
        <c:auto val="1"/>
        <c:lblAlgn val="ctr"/>
        <c:lblOffset val="100"/>
        <c:noMultiLvlLbl val="1"/>
      </c:catAx>
      <c:valAx>
        <c:axId val="70217702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0213027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49.560206248104336</c:v>
                </c:pt>
                <c:pt idx="1">
                  <c:v>49.615375102030725</c:v>
                </c:pt>
                <c:pt idx="2">
                  <c:v>49.668329056311435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ADE-48B5-AC47-69033C2E8849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50.439793751895664</c:v>
                </c:pt>
                <c:pt idx="1">
                  <c:v>50.384624897969275</c:v>
                </c:pt>
                <c:pt idx="2">
                  <c:v>50.331670943688565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ADE-48B5-AC47-69033C2E8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076618"/>
        <c:axId val="491774221"/>
      </c:barChart>
      <c:catAx>
        <c:axId val="4180766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91774221"/>
        <c:crosses val="autoZero"/>
        <c:auto val="1"/>
        <c:lblAlgn val="ctr"/>
        <c:lblOffset val="100"/>
        <c:noMultiLvlLbl val="1"/>
      </c:catAx>
      <c:valAx>
        <c:axId val="4917742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8076618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BARBACOAS!$C$10:$E$10</c:f>
              <c:numCache>
                <c:formatCode>_-* #,##0.0_-;\-* #,##0.0_-;_-* "-"_-;_-@</c:formatCode>
                <c:ptCount val="3"/>
                <c:pt idx="0">
                  <c:v>32.616921821284592</c:v>
                </c:pt>
                <c:pt idx="1">
                  <c:v>33.330035696914237</c:v>
                </c:pt>
                <c:pt idx="2" formatCode="_-* #,##0_-;\-* #,##0_-;_-* &quot;-&quot;_-;_-@">
                  <c:v>34.053042481801171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E95-433B-B6BB-AB9C24E9A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97028980"/>
        <c:axId val="1171208298"/>
      </c:barChart>
      <c:catAx>
        <c:axId val="13970289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71208298"/>
        <c:crosses val="autoZero"/>
        <c:auto val="1"/>
        <c:lblAlgn val="ctr"/>
        <c:lblOffset val="100"/>
        <c:noMultiLvlLbl val="1"/>
      </c:catAx>
      <c:valAx>
        <c:axId val="11712082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9702898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35.361216730038024</c:v>
                </c:pt>
                <c:pt idx="1">
                  <c:v>42.712294043092527</c:v>
                </c:pt>
                <c:pt idx="2">
                  <c:v>21.926489226869457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CB8-4299-8562-E608A3F17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976999"/>
        <c:axId val="1712325724"/>
      </c:barChart>
      <c:catAx>
        <c:axId val="12297699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2325724"/>
        <c:crosses val="autoZero"/>
        <c:auto val="1"/>
        <c:lblAlgn val="ctr"/>
        <c:lblOffset val="100"/>
        <c:noMultiLvlLbl val="1"/>
      </c:catAx>
      <c:valAx>
        <c:axId val="171232572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2976999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BARBACOAS!$C$43:$E$43</c:f>
              <c:numCache>
                <c:formatCode>_-* #,##0_-;\-* #,##0_-;_-* "-"_-;_-@</c:formatCode>
                <c:ptCount val="3"/>
                <c:pt idx="0">
                  <c:v>49.103942652329749</c:v>
                </c:pt>
                <c:pt idx="1">
                  <c:v>53.264094955489618</c:v>
                </c:pt>
                <c:pt idx="2" formatCode="_-* #,##0.0_-;\-* #,##0.0_-;_-* &quot;-&quot;_-;_-@">
                  <c:v>50.289017341040463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4D6-474F-9DD4-74B85A78D980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BARBACOAS!$C$45:$E$45</c:f>
              <c:numCache>
                <c:formatCode>_-* #,##0_-;\-* #,##0_-;_-* "-"_-;_-@</c:formatCode>
                <c:ptCount val="3"/>
                <c:pt idx="0">
                  <c:v>50.896057347670251</c:v>
                </c:pt>
                <c:pt idx="1">
                  <c:v>46.735905044510382</c:v>
                </c:pt>
                <c:pt idx="2" formatCode="_-* #,##0.0_-;\-* #,##0.0_-;_-* &quot;-&quot;_-;_-@">
                  <c:v>49.710982658959537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4D6-474F-9DD4-74B85A78D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7721974"/>
        <c:axId val="1400655748"/>
      </c:barChart>
      <c:catAx>
        <c:axId val="37772197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0655748"/>
        <c:crosses val="autoZero"/>
        <c:auto val="1"/>
        <c:lblAlgn val="ctr"/>
        <c:lblOffset val="100"/>
        <c:noMultiLvlLbl val="1"/>
      </c:catAx>
      <c:valAx>
        <c:axId val="1400655748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7721974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BARBACOAS!$C$50:$E$50</c:f>
              <c:numCache>
                <c:formatCode>_-* #,##0_-;\-* #,##0_-;_-* "-"_-;_-@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7-442A-8534-F3CEFFA61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9216651"/>
        <c:axId val="991825728"/>
      </c:barChart>
      <c:catAx>
        <c:axId val="206921665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91825728"/>
        <c:crosses val="autoZero"/>
        <c:auto val="1"/>
        <c:lblAlgn val="ctr"/>
        <c:lblOffset val="100"/>
        <c:noMultiLvlLbl val="1"/>
      </c:catAx>
      <c:valAx>
        <c:axId val="991825728"/>
        <c:scaling>
          <c:orientation val="minMax"/>
        </c:scaling>
        <c:delete val="0"/>
        <c:axPos val="b"/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crossAx val="2069216651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 por sexo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BARBACOAS!$C$53:$E$53</c:f>
              <c:numCache>
                <c:formatCode>_-* #,##0_-;\-* #,##0_-;_-* "-"_-;_-@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0-4BD5-B246-53EBD96023F3}"/>
            </c:ext>
          </c:extLst>
        </c:ser>
        <c:ser>
          <c:idx val="1"/>
          <c:order val="1"/>
          <c:invertIfNegative val="1"/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BARBACOAS!$C$55:$E$55</c:f>
              <c:numCache>
                <c:formatCode>_-* #,##0_-;\-* #,##0_-;_-* "-"_-;_-@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0-4BD5-B246-53EBD96023F3}"/>
            </c:ext>
          </c:extLst>
        </c:ser>
        <c:ser>
          <c:idx val="2"/>
          <c:order val="2"/>
          <c:invertIfNegative val="1"/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BARBACOAS!$C$57:$E$57</c:f>
              <c:numCache>
                <c:formatCode>_-* #,##0_-;\-* #,##0_-;_-* "-"_-;_-@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60-4BD5-B246-53EBD9602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950555"/>
        <c:axId val="1018873660"/>
      </c:barChart>
      <c:catAx>
        <c:axId val="127995055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18873660"/>
        <c:crosses val="autoZero"/>
        <c:auto val="1"/>
        <c:lblAlgn val="ctr"/>
        <c:lblOffset val="100"/>
        <c:noMultiLvlLbl val="1"/>
      </c:catAx>
      <c:valAx>
        <c:axId val="1018873660"/>
        <c:scaling>
          <c:orientation val="minMax"/>
        </c:scaling>
        <c:delete val="0"/>
        <c:axPos val="b"/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crossAx val="1279950555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BARBACOAS!$C$59:$E$59</c:f>
              <c:numCache>
                <c:formatCode>_-* #,##0_-;\-* #,##0_-;_-* "-"_-;_-@</c:formatCode>
                <c:ptCount val="3"/>
                <c:pt idx="0">
                  <c:v>36.752136752136757</c:v>
                </c:pt>
                <c:pt idx="1">
                  <c:v>27.350427350427353</c:v>
                </c:pt>
                <c:pt idx="2">
                  <c:v>35.897435897435898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759-4F98-8D5D-62C0C75C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5948632"/>
        <c:axId val="1118002254"/>
      </c:barChart>
      <c:catAx>
        <c:axId val="87594863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18002254"/>
        <c:crosses val="autoZero"/>
        <c:auto val="1"/>
        <c:lblAlgn val="ctr"/>
        <c:lblOffset val="100"/>
        <c:noMultiLvlLbl val="1"/>
      </c:catAx>
      <c:valAx>
        <c:axId val="111800225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7594863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BARBACOAS!$C$62:$E$62</c:f>
              <c:numCache>
                <c:formatCode>_-* #,##0_-;\-* #,##0_-;_-* "-"_-;_-@</c:formatCode>
                <c:ptCount val="3"/>
                <c:pt idx="0">
                  <c:v>60.465116279069761</c:v>
                </c:pt>
                <c:pt idx="1">
                  <c:v>71.875</c:v>
                </c:pt>
                <c:pt idx="2">
                  <c:v>69.047619047619051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2F4-4EE3-B879-90CBF2CA6E25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BARBACOAS!$C$64:$E$64</c:f>
              <c:numCache>
                <c:formatCode>_-* #,##0_-;\-* #,##0_-;_-* "-"_-;_-@</c:formatCode>
                <c:ptCount val="3"/>
                <c:pt idx="0">
                  <c:v>39.534883720930232</c:v>
                </c:pt>
                <c:pt idx="1">
                  <c:v>28.125</c:v>
                </c:pt>
                <c:pt idx="2">
                  <c:v>30.952380952380953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2F4-4EE3-B879-90CBF2CA6E25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BARBACOAS!$C$66:$E$66</c:f>
              <c:numCache>
                <c:formatCode>0</c:formatCode>
                <c:ptCount val="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2F4-4EE3-B879-90CBF2CA6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3789805"/>
        <c:axId val="2089591955"/>
      </c:barChart>
      <c:catAx>
        <c:axId val="59378980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9591955"/>
        <c:crosses val="autoZero"/>
        <c:auto val="1"/>
        <c:lblAlgn val="ctr"/>
        <c:lblOffset val="100"/>
        <c:noMultiLvlLbl val="1"/>
      </c:catAx>
      <c:valAx>
        <c:axId val="208959195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93789805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BARBACOAS!$I$11:$K$11</c:f>
              <c:numCache>
                <c:formatCode>0.00</c:formatCode>
                <c:ptCount val="3"/>
                <c:pt idx="0" formatCode="0">
                  <c:v>34.119707709570598</c:v>
                </c:pt>
                <c:pt idx="1">
                  <c:v>33.079723035660528</c:v>
                </c:pt>
                <c:pt idx="2">
                  <c:v>32.800569254768881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184-4E6A-9F18-60F8BABB8D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7523277"/>
        <c:axId val="1165843564"/>
      </c:barChart>
      <c:catAx>
        <c:axId val="60752327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5843564"/>
        <c:crosses val="autoZero"/>
        <c:auto val="1"/>
        <c:lblAlgn val="ctr"/>
        <c:lblOffset val="100"/>
        <c:noMultiLvlLbl val="1"/>
      </c:catAx>
      <c:valAx>
        <c:axId val="116584356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0752327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BARBACOAS!$I$15:$K$15</c:f>
              <c:numCache>
                <c:formatCode>0</c:formatCode>
                <c:ptCount val="3"/>
                <c:pt idx="0">
                  <c:v>51</c:v>
                </c:pt>
                <c:pt idx="1">
                  <c:v>50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C3E-4907-8579-F514B05BB4DA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BARBACOAS!$I$17:$K$17</c:f>
              <c:numCache>
                <c:formatCode>_-* #,##0_-;\-* #,##0_-;_-* "-"_-;_-@</c:formatCode>
                <c:ptCount val="3"/>
                <c:pt idx="0">
                  <c:v>48.999999999999993</c:v>
                </c:pt>
                <c:pt idx="1">
                  <c:v>50</c:v>
                </c:pt>
                <c:pt idx="2">
                  <c:v>49.000000000000007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C3E-4907-8579-F514B05BB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1949908"/>
        <c:axId val="1780781600"/>
      </c:barChart>
      <c:catAx>
        <c:axId val="12719499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0781600"/>
        <c:crosses val="autoZero"/>
        <c:auto val="1"/>
        <c:lblAlgn val="ctr"/>
        <c:lblOffset val="100"/>
        <c:noMultiLvlLbl val="1"/>
      </c:catAx>
      <c:valAx>
        <c:axId val="178078160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7194990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nacimientos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36.97478991596639</c:v>
                </c:pt>
                <c:pt idx="1">
                  <c:v>37.113073077332196</c:v>
                </c:pt>
                <c:pt idx="2">
                  <c:v>25.912137006701414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C32-4E2B-8AB3-D672C03CF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03006484"/>
        <c:axId val="489478113"/>
      </c:barChart>
      <c:catAx>
        <c:axId val="110300648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89478113"/>
        <c:crosses val="autoZero"/>
        <c:auto val="1"/>
        <c:lblAlgn val="ctr"/>
        <c:lblOffset val="100"/>
        <c:noMultiLvlLbl val="1"/>
      </c:catAx>
      <c:valAx>
        <c:axId val="48947811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300648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BARBACOAS!$I$20:$K$20</c:f>
              <c:numCache>
                <c:formatCode>0</c:formatCode>
                <c:ptCount val="3"/>
                <c:pt idx="0">
                  <c:v>95.264832491109857</c:v>
                </c:pt>
                <c:pt idx="1">
                  <c:v>95.060809133780097</c:v>
                </c:pt>
                <c:pt idx="2">
                  <c:v>94.94089834515367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72D-4B5A-ABF2-43344D0987FD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BARBACOAS!$I$22:$K$22</c:f>
              <c:numCache>
                <c:formatCode>0</c:formatCode>
                <c:ptCount val="3"/>
                <c:pt idx="0" formatCode="0.0">
                  <c:v>2.5186492339777011</c:v>
                </c:pt>
                <c:pt idx="1">
                  <c:v>2.6722925457102673</c:v>
                </c:pt>
                <c:pt idx="2" formatCode="0.0">
                  <c:v>2.781254345709915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372D-4B5A-ABF2-43344D0987FD}"/>
            </c:ext>
          </c:extLst>
        </c:ser>
        <c:ser>
          <c:idx val="2"/>
          <c:order val="2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BARBACOAS!$I$24:$K$24</c:f>
              <c:numCache>
                <c:formatCode>0.0</c:formatCode>
                <c:ptCount val="3"/>
                <c:pt idx="0">
                  <c:v>2.2165182749124357</c:v>
                </c:pt>
                <c:pt idx="1">
                  <c:v>2.2668983205096382</c:v>
                </c:pt>
                <c:pt idx="2">
                  <c:v>2.2778473091364204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372D-4B5A-ABF2-43344D09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8447922"/>
        <c:axId val="1245690825"/>
      </c:barChart>
      <c:catAx>
        <c:axId val="92844792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45690825"/>
        <c:crosses val="autoZero"/>
        <c:auto val="1"/>
        <c:lblAlgn val="ctr"/>
        <c:lblOffset val="100"/>
        <c:noMultiLvlLbl val="1"/>
      </c:catAx>
      <c:valAx>
        <c:axId val="124569082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2844792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Presupuesto Municipal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E75-4024-AEFA-C7B8DB9D7D66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E75-4024-AEFA-C7B8DB9D7D66}"/>
            </c:ext>
          </c:extLst>
        </c:ser>
        <c:ser>
          <c:idx val="2"/>
          <c:order val="2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BARBACOAS!$AA$13:$AC$13</c:f>
              <c:numCache>
                <c:formatCode>0.0</c:formatCode>
                <c:ptCount val="3"/>
                <c:pt idx="0">
                  <c:v>15.015917812642446</c:v>
                </c:pt>
                <c:pt idx="1">
                  <c:v>11.936807419015643</c:v>
                </c:pt>
                <c:pt idx="2">
                  <c:v>13.458242768634342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E75-4024-AEFA-C7B8DB9D7D66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BARBACOAS!$AA$15:$AC$15</c:f>
              <c:numCache>
                <c:formatCode>0.0</c:formatCode>
                <c:ptCount val="3"/>
                <c:pt idx="0">
                  <c:v>51.564317311530274</c:v>
                </c:pt>
                <c:pt idx="1">
                  <c:v>53.677224551779723</c:v>
                </c:pt>
                <c:pt idx="2">
                  <c:v>52.633204898429668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0E75-4024-AEFA-C7B8DB9D7D66}"/>
            </c:ext>
          </c:extLst>
        </c:ser>
        <c:ser>
          <c:idx val="4"/>
          <c:order val="4"/>
          <c:invertIfNegative val="1"/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BARBACOAS!$AA$17:$AC$17</c:f>
              <c:numCache>
                <c:formatCode>0</c:formatCode>
                <c:ptCount val="3"/>
                <c:pt idx="0" formatCode="0.0">
                  <c:v>4.2121651068569976</c:v>
                </c:pt>
                <c:pt idx="1">
                  <c:v>4.5355762175090106</c:v>
                </c:pt>
                <c:pt idx="2">
                  <c:v>4.6283063720419513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75-4024-AEFA-C7B8DB9D7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980514"/>
        <c:axId val="1567855927"/>
      </c:barChart>
      <c:catAx>
        <c:axId val="4998051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67855927"/>
        <c:crosses val="autoZero"/>
        <c:auto val="1"/>
        <c:lblAlgn val="ctr"/>
        <c:lblOffset val="100"/>
        <c:noMultiLvlLbl val="1"/>
      </c:catAx>
      <c:valAx>
        <c:axId val="15678559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998051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Población Económicamente Activa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192-430A-ADB3-CD691963C44B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192-430A-ADB3-CD691963C44B}"/>
            </c:ext>
          </c:extLst>
        </c:ser>
        <c:ser>
          <c:idx val="2"/>
          <c:order val="2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BARBACOAS!$AA$24:$AC$24</c:f>
              <c:numCache>
                <c:formatCode>0.0</c:formatCode>
                <c:ptCount val="3"/>
                <c:pt idx="0">
                  <c:v>49.435018487162651</c:v>
                </c:pt>
                <c:pt idx="1">
                  <c:v>49.511939743979468</c:v>
                </c:pt>
                <c:pt idx="2">
                  <c:v>49.582329052068545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192-430A-ADB3-CD691963C44B}"/>
            </c:ext>
          </c:extLst>
        </c:ser>
        <c:ser>
          <c:idx val="3"/>
          <c:order val="3"/>
          <c:invertIfNegative val="1"/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BARBACOAS!$AA$26:$AC$26</c:f>
              <c:numCache>
                <c:formatCode>0.0</c:formatCode>
                <c:ptCount val="3"/>
                <c:pt idx="0">
                  <c:v>50.564981512837349</c:v>
                </c:pt>
                <c:pt idx="1">
                  <c:v>50.488060256020539</c:v>
                </c:pt>
                <c:pt idx="2">
                  <c:v>50.417670947931455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92-430A-ADB3-CD691963C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301592"/>
        <c:axId val="255081636"/>
      </c:barChart>
      <c:catAx>
        <c:axId val="335301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55081636"/>
        <c:crosses val="autoZero"/>
        <c:auto val="1"/>
        <c:lblAlgn val="ctr"/>
        <c:lblOffset val="100"/>
        <c:noMultiLvlLbl val="1"/>
      </c:catAx>
      <c:valAx>
        <c:axId val="25508163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3530159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87A-4630-9281-BEE7358D1131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87A-4630-9281-BEE7358D1131}"/>
            </c:ext>
          </c:extLst>
        </c:ser>
        <c:ser>
          <c:idx val="2"/>
          <c:order val="2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BARBACOAS!$AA$31:$AC$31</c:f>
              <c:numCache>
                <c:formatCode>0.0</c:formatCode>
                <c:ptCount val="3"/>
                <c:pt idx="0">
                  <c:v>29.726157869103133</c:v>
                </c:pt>
                <c:pt idx="1">
                  <c:v>36.71750403606913</c:v>
                </c:pt>
                <c:pt idx="2">
                  <c:v>23.724600282493157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687A-4630-9281-BEE7358D1131}"/>
            </c:ext>
          </c:extLst>
        </c:ser>
        <c:ser>
          <c:idx val="3"/>
          <c:order val="3"/>
          <c:invertIfNegative val="1"/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BARBACOAS!$AA$33:$AC$33</c:f>
              <c:numCache>
                <c:formatCode>0.00</c:formatCode>
                <c:ptCount val="3"/>
                <c:pt idx="0">
                  <c:v>70.273842130896867</c:v>
                </c:pt>
                <c:pt idx="1">
                  <c:v>63.28249596393087</c:v>
                </c:pt>
                <c:pt idx="2">
                  <c:v>76.275399717506843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7A-4630-9281-BEE7358D11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3828395"/>
        <c:axId val="696540039"/>
      </c:barChart>
      <c:catAx>
        <c:axId val="3238283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6540039"/>
        <c:crosses val="autoZero"/>
        <c:auto val="1"/>
        <c:lblAlgn val="ctr"/>
        <c:lblOffset val="100"/>
        <c:noMultiLvlLbl val="1"/>
      </c:catAx>
      <c:valAx>
        <c:axId val="69654003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3828395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395-4831-8D46-6DDF8C7BA6D2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395-4831-8D46-6DDF8C7BA6D2}"/>
            </c:ext>
          </c:extLst>
        </c:ser>
        <c:ser>
          <c:idx val="2"/>
          <c:order val="2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BARBACOAS!$AA$38:$AC$38</c:f>
              <c:numCache>
                <c:formatCode>0.00</c:formatCode>
                <c:ptCount val="3"/>
                <c:pt idx="0">
                  <c:v>51.477687588545173</c:v>
                </c:pt>
                <c:pt idx="1">
                  <c:v>51.009879995083608</c:v>
                </c:pt>
                <c:pt idx="2">
                  <c:v>51.811738382083526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395-4831-8D46-6DDF8C7BA6D2}"/>
            </c:ext>
          </c:extLst>
        </c:ser>
        <c:ser>
          <c:idx val="3"/>
          <c:order val="3"/>
          <c:invertIfNegative val="1"/>
          <c:cat>
            <c:numRef>
              <c:f>BARBACOAS!$AA$8:$AC$8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BARBACOAS!$AA$40:$AC$40</c:f>
              <c:numCache>
                <c:formatCode>0.00</c:formatCode>
                <c:ptCount val="3"/>
                <c:pt idx="0">
                  <c:v>48.522312411454834</c:v>
                </c:pt>
                <c:pt idx="1">
                  <c:v>48.990120004916392</c:v>
                </c:pt>
                <c:pt idx="2">
                  <c:v>48.188261617916467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95-4831-8D46-6DDF8C7B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9958295"/>
        <c:axId val="1356688618"/>
      </c:barChart>
      <c:catAx>
        <c:axId val="74995829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56688618"/>
        <c:crosses val="autoZero"/>
        <c:auto val="1"/>
        <c:lblAlgn val="ctr"/>
        <c:lblOffset val="100"/>
        <c:noMultiLvlLbl val="1"/>
      </c:catAx>
      <c:valAx>
        <c:axId val="13566886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49958295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BARBACOAS!$AA$53:$AC$53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C5B-4F87-90ED-6AC460EC2ABF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BARBACOAS!$AA$55:$AC$55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C5B-4F87-90ED-6AC460EC2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9422183"/>
        <c:axId val="861207446"/>
      </c:barChart>
      <c:catAx>
        <c:axId val="5694221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61207446"/>
        <c:crosses val="autoZero"/>
        <c:auto val="1"/>
        <c:lblAlgn val="ctr"/>
        <c:lblOffset val="100"/>
        <c:noMultiLvlLbl val="1"/>
      </c:catAx>
      <c:valAx>
        <c:axId val="8612074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69422183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FAF-411A-8962-8F485444E695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BARBACOAS!$AA$67:$AC$67</c:f>
              <c:numCache>
                <c:formatCode>_-* #,##0_-;\-* #,##0_-;_-* "-"_-;_-@</c:formatCode>
                <c:ptCount val="3"/>
                <c:pt idx="0">
                  <c:v>60.300837776085302</c:v>
                </c:pt>
                <c:pt idx="1">
                  <c:v>58.502242152466366</c:v>
                </c:pt>
                <c:pt idx="2">
                  <c:v>57.67651888341544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FAF-411A-8962-8F485444E695}"/>
            </c:ext>
          </c:extLst>
        </c:ser>
        <c:ser>
          <c:idx val="2"/>
          <c:order val="2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BARBACOAS!$AA$69:$AC$69</c:f>
              <c:numCache>
                <c:formatCode>_-* #,##0_-;\-* #,##0_-;_-* "-"_-;_-@</c:formatCode>
                <c:ptCount val="3"/>
                <c:pt idx="0">
                  <c:v>32.739908606245237</c:v>
                </c:pt>
                <c:pt idx="1">
                  <c:v>34.385650224215247</c:v>
                </c:pt>
                <c:pt idx="2">
                  <c:v>35.509031198686372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FAF-411A-8962-8F485444E695}"/>
            </c:ext>
          </c:extLst>
        </c:ser>
        <c:ser>
          <c:idx val="3"/>
          <c:order val="3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BARBACOAS!$AA$71:$AC$71</c:f>
              <c:numCache>
                <c:formatCode>_-* #,##0_-;\-* #,##0_-;_-* "-"_-;_-@</c:formatCode>
                <c:ptCount val="3"/>
                <c:pt idx="0">
                  <c:v>6.959253617669459</c:v>
                </c:pt>
                <c:pt idx="1">
                  <c:v>7.1121076233183853</c:v>
                </c:pt>
                <c:pt idx="2">
                  <c:v>6.8144499178981937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5FAF-411A-8962-8F485444E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59555631"/>
        <c:axId val="1109303414"/>
      </c:barChart>
      <c:catAx>
        <c:axId val="165955563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9303414"/>
        <c:crosses val="autoZero"/>
        <c:auto val="1"/>
        <c:lblAlgn val="ctr"/>
        <c:lblOffset val="100"/>
        <c:noMultiLvlLbl val="1"/>
      </c:catAx>
      <c:valAx>
        <c:axId val="11093034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9555631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45E-4762-B9AE-63C7FFBB92F3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BARBACOAS!$AA$76:$AC$76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45E-4762-B9AE-63C7FFBB92F3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BARBACOAS!$AA$78:$AC$78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45E-4762-B9AE-63C7FFBB92F3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BARBACOAS!$AA$80:$AC$80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545E-4762-B9AE-63C7FFBB9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34284588"/>
        <c:axId val="672143333"/>
      </c:barChart>
      <c:catAx>
        <c:axId val="18342845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72143333"/>
        <c:crosses val="autoZero"/>
        <c:auto val="1"/>
        <c:lblAlgn val="ctr"/>
        <c:lblOffset val="100"/>
        <c:noMultiLvlLbl val="1"/>
      </c:catAx>
      <c:valAx>
        <c:axId val="6721433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34284588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BARBACOAS!$AA$83:$AC$83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7E9-418E-85C6-94D55820E4EA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BARBACOAS!$AA$85:$AC$85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7E9-418E-85C6-94D55820E4EA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BARBACOAS!$AA$87:$AC$87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67E9-418E-85C6-94D55820E4EA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BARBACOAS!$AA$48:$AC$48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BARBACOAS!$AA$89:$AC$89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67E9-418E-85C6-94D55820E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072"/>
        <c:axId val="512487027"/>
      </c:barChart>
      <c:catAx>
        <c:axId val="1289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12487027"/>
        <c:crosses val="autoZero"/>
        <c:auto val="1"/>
        <c:lblAlgn val="ctr"/>
        <c:lblOffset val="100"/>
        <c:noMultiLvlLbl val="1"/>
      </c:catAx>
      <c:valAx>
        <c:axId val="5124870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907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48.707070707070713</c:v>
                </c:pt>
                <c:pt idx="1">
                  <c:v>48.69889381609083</c:v>
                </c:pt>
                <c:pt idx="2">
                  <c:v>48.665490887713112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473-4341-B396-B4568618B6EE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51.292929292929287</c:v>
                </c:pt>
                <c:pt idx="1">
                  <c:v>51.301106183909162</c:v>
                </c:pt>
                <c:pt idx="2">
                  <c:v>51.334509112286888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473-4341-B396-B4568618B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2877017"/>
        <c:axId val="150376147"/>
      </c:barChart>
      <c:catAx>
        <c:axId val="52287701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0376147"/>
        <c:crosses val="autoZero"/>
        <c:auto val="1"/>
        <c:lblAlgn val="ctr"/>
        <c:lblOffset val="100"/>
        <c:noMultiLvlLbl val="1"/>
      </c:catAx>
      <c:valAx>
        <c:axId val="15037614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2287701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nacimientos por sexo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TUMACO!$C$43:$E$43</c:f>
              <c:numCache>
                <c:formatCode>_-* #,##0_-;\-* #,##0_-;_-* "-"_-;_-@</c:formatCode>
                <c:ptCount val="3"/>
                <c:pt idx="0">
                  <c:v>49.021864211737629</c:v>
                </c:pt>
                <c:pt idx="1">
                  <c:v>50.042992261392946</c:v>
                </c:pt>
                <c:pt idx="2" formatCode="_-* #,##0.0_-;\-* #,##0.0_-;_-* &quot;-&quot;_-;_-@">
                  <c:v>50.328407224958951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C4E-4667-B638-40AAFB828682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TUMACO!$C$45:$E$45</c:f>
              <c:numCache>
                <c:formatCode>_-* #,##0_-;\-* #,##0_-;_-* "-"_-;_-@</c:formatCode>
                <c:ptCount val="3"/>
                <c:pt idx="0">
                  <c:v>50.978135788262371</c:v>
                </c:pt>
                <c:pt idx="1">
                  <c:v>49.957007738607054</c:v>
                </c:pt>
                <c:pt idx="2" formatCode="_-* #,##0.0_-;\-* #,##0.0_-;_-* &quot;-&quot;_-;_-@">
                  <c:v>49.671592775041049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8C4E-4667-B638-40AAFB828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1727813"/>
        <c:axId val="2096460247"/>
      </c:barChart>
      <c:catAx>
        <c:axId val="158172781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6460247"/>
        <c:crosses val="autoZero"/>
        <c:auto val="1"/>
        <c:lblAlgn val="ctr"/>
        <c:lblOffset val="100"/>
        <c:noMultiLvlLbl val="1"/>
      </c:catAx>
      <c:valAx>
        <c:axId val="209646024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1727813"/>
        <c:crosses val="max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CHARCO'!$C$10:$E$10</c:f>
              <c:numCache>
                <c:formatCode>_-* #,##0.0_-;\-* #,##0.0_-;_-* "-"_-;_-@</c:formatCode>
                <c:ptCount val="3"/>
                <c:pt idx="0">
                  <c:v>32.151469143520586</c:v>
                </c:pt>
                <c:pt idx="1">
                  <c:v>33.322237287585146</c:v>
                </c:pt>
                <c:pt idx="2" formatCode="_-* #,##0_-;\-* #,##0_-;_-* &quot;-&quot;_-;_-@">
                  <c:v>34.526293568894268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22C-462D-846F-1BCDF6BF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0257402"/>
        <c:axId val="1510006134"/>
      </c:barChart>
      <c:catAx>
        <c:axId val="106025740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10006134"/>
        <c:crosses val="autoZero"/>
        <c:auto val="1"/>
        <c:lblAlgn val="ctr"/>
        <c:lblOffset val="100"/>
        <c:noMultiLvlLbl val="1"/>
      </c:catAx>
      <c:valAx>
        <c:axId val="15100061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025740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27.261146496815286</c:v>
                </c:pt>
                <c:pt idx="1">
                  <c:v>43.69426751592357</c:v>
                </c:pt>
                <c:pt idx="2">
                  <c:v>29.044585987261147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B9B-4899-A1F4-2B79DDDC0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6811863"/>
        <c:axId val="1435727364"/>
      </c:barChart>
      <c:catAx>
        <c:axId val="155681186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35727364"/>
        <c:crosses val="autoZero"/>
        <c:auto val="1"/>
        <c:lblAlgn val="ctr"/>
        <c:lblOffset val="100"/>
        <c:noMultiLvlLbl val="1"/>
      </c:catAx>
      <c:valAx>
        <c:axId val="143572736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56811863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CHARCO'!$C$43:$E$43</c:f>
              <c:numCache>
                <c:formatCode>_-* #,##0_-;\-* #,##0_-;_-* "-"_-;_-@</c:formatCode>
                <c:ptCount val="3"/>
                <c:pt idx="0">
                  <c:v>49.065420560747661</c:v>
                </c:pt>
                <c:pt idx="1">
                  <c:v>47.230320699708457</c:v>
                </c:pt>
                <c:pt idx="2" formatCode="_-* #,##0.0_-;\-* #,##0.0_-;_-* &quot;-&quot;_-;_-@">
                  <c:v>51.754385964912288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51C-4A8D-9AC3-6C4CD6F21456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CHARCO'!$C$45:$E$45</c:f>
              <c:numCache>
                <c:formatCode>_-* #,##0_-;\-* #,##0_-;_-* "-"_-;_-@</c:formatCode>
                <c:ptCount val="3"/>
                <c:pt idx="0">
                  <c:v>50.934579439252339</c:v>
                </c:pt>
                <c:pt idx="1">
                  <c:v>52.76967930029155</c:v>
                </c:pt>
                <c:pt idx="2" formatCode="_-* #,##0.0_-;\-* #,##0.0_-;_-* &quot;-&quot;_-;_-@">
                  <c:v>48.245614035087719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51C-4A8D-9AC3-6C4CD6F21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20904272"/>
        <c:axId val="2093808286"/>
      </c:barChart>
      <c:catAx>
        <c:axId val="132090427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93808286"/>
        <c:crosses val="autoZero"/>
        <c:auto val="1"/>
        <c:lblAlgn val="ctr"/>
        <c:lblOffset val="100"/>
        <c:noMultiLvlLbl val="1"/>
      </c:catAx>
      <c:valAx>
        <c:axId val="209380828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20904272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CHARCO'!$C$50:$E$50</c:f>
              <c:numCache>
                <c:formatCode>_-* #,##0_-;\-* #,##0_-;_-* "-"_-;_-@</c:formatCode>
                <c:ptCount val="3"/>
                <c:pt idx="0">
                  <c:v>80</c:v>
                </c:pt>
                <c:pt idx="1">
                  <c:v>20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598-49B2-825F-360B42C9F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3188469"/>
        <c:axId val="2069638823"/>
      </c:barChart>
      <c:catAx>
        <c:axId val="171318846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69638823"/>
        <c:crosses val="autoZero"/>
        <c:auto val="1"/>
        <c:lblAlgn val="ctr"/>
        <c:lblOffset val="100"/>
        <c:noMultiLvlLbl val="1"/>
      </c:catAx>
      <c:valAx>
        <c:axId val="206963882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3188469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 por sexo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CHARCO'!$C$53:$E$53</c:f>
              <c:numCache>
                <c:formatCode>_-* #,##0_-;\-* #,##0_-;_-* "-"_-;_-@</c:formatCode>
                <c:ptCount val="3"/>
                <c:pt idx="0">
                  <c:v>37.5</c:v>
                </c:pt>
                <c:pt idx="1">
                  <c:v>50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807-4037-8EA5-6E139A820DA1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CHARCO'!$C$55:$E$55</c:f>
              <c:numCache>
                <c:formatCode>_-* #,##0_-;\-* #,##0_-;_-* "-"_-;_-@</c:formatCode>
                <c:ptCount val="3"/>
                <c:pt idx="0">
                  <c:v>50</c:v>
                </c:pt>
                <c:pt idx="1">
                  <c:v>50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807-4037-8EA5-6E139A820DA1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CHARCO'!$C$57:$E$57</c:f>
              <c:numCache>
                <c:formatCode>_-* #,##0_-;\-* #,##0_-;_-* "-"_-;_-@</c:formatCode>
                <c:ptCount val="3"/>
                <c:pt idx="0">
                  <c:v>12.5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C807-4037-8EA5-6E139A820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91337"/>
        <c:axId val="194433084"/>
      </c:barChart>
      <c:catAx>
        <c:axId val="8159133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433084"/>
        <c:crosses val="autoZero"/>
        <c:auto val="1"/>
        <c:lblAlgn val="ctr"/>
        <c:lblOffset val="100"/>
        <c:noMultiLvlLbl val="1"/>
      </c:catAx>
      <c:valAx>
        <c:axId val="19443308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1591337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CHARCO'!$C$59:$E$59</c:f>
              <c:numCache>
                <c:formatCode>_-* #,##0_-;\-* #,##0_-;_-* "-"_-;_-@</c:formatCode>
                <c:ptCount val="3"/>
                <c:pt idx="0">
                  <c:v>25</c:v>
                </c:pt>
                <c:pt idx="1">
                  <c:v>40.909090909090914</c:v>
                </c:pt>
                <c:pt idx="2">
                  <c:v>34.090909090909086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207-4681-BB18-52409E696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264807"/>
        <c:axId val="23247091"/>
      </c:barChart>
      <c:catAx>
        <c:axId val="19926480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247091"/>
        <c:crosses val="autoZero"/>
        <c:auto val="1"/>
        <c:lblAlgn val="ctr"/>
        <c:lblOffset val="100"/>
        <c:noMultiLvlLbl val="1"/>
      </c:catAx>
      <c:valAx>
        <c:axId val="2324709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26480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CHARCO'!$C$62:$E$62</c:f>
              <c:numCache>
                <c:formatCode>_-* #,##0_-;\-* #,##0_-;_-* "-"_-;_-@</c:formatCode>
                <c:ptCount val="3"/>
                <c:pt idx="0">
                  <c:v>50</c:v>
                </c:pt>
                <c:pt idx="1">
                  <c:v>22.222222222222221</c:v>
                </c:pt>
                <c:pt idx="2">
                  <c:v>60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CD8-4140-B436-52AB5905E47F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CHARCO'!$C$64:$E$64</c:f>
              <c:numCache>
                <c:formatCode>_-* #,##0_-;\-* #,##0_-;_-* "-"_-;_-@</c:formatCode>
                <c:ptCount val="3"/>
                <c:pt idx="0">
                  <c:v>50</c:v>
                </c:pt>
                <c:pt idx="1">
                  <c:v>77.777777777777786</c:v>
                </c:pt>
                <c:pt idx="2">
                  <c:v>40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CD8-4140-B436-52AB5905E47F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CHARCO'!$C$66:$E$66</c:f>
              <c:numCache>
                <c:formatCode>0</c:formatCode>
                <c:ptCount val="3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CD8-4140-B436-52AB5905E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6267453"/>
        <c:axId val="1193550374"/>
      </c:barChart>
      <c:catAx>
        <c:axId val="32626745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93550374"/>
        <c:crosses val="autoZero"/>
        <c:auto val="1"/>
        <c:lblAlgn val="ctr"/>
        <c:lblOffset val="100"/>
        <c:noMultiLvlLbl val="1"/>
      </c:catAx>
      <c:valAx>
        <c:axId val="1193550374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6267453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CHARCO'!$I$11:$K$11</c:f>
              <c:numCache>
                <c:formatCode>0.00</c:formatCode>
                <c:ptCount val="3"/>
                <c:pt idx="0" formatCode="0">
                  <c:v>34.263761914024506</c:v>
                </c:pt>
                <c:pt idx="1">
                  <c:v>32.79193412435972</c:v>
                </c:pt>
                <c:pt idx="2">
                  <c:v>32.944303961615766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8AA-4CC3-9DC0-EBA750781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7160479"/>
        <c:axId val="547748417"/>
      </c:barChart>
      <c:catAx>
        <c:axId val="134716047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47748417"/>
        <c:crosses val="autoZero"/>
        <c:auto val="1"/>
        <c:lblAlgn val="ctr"/>
        <c:lblOffset val="100"/>
        <c:noMultiLvlLbl val="1"/>
      </c:catAx>
      <c:valAx>
        <c:axId val="54774841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4716047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CHARCO'!$I$15:$K$15</c:f>
              <c:numCache>
                <c:formatCode>0</c:formatCode>
                <c:ptCount val="3"/>
                <c:pt idx="0">
                  <c:v>48.999999999999993</c:v>
                </c:pt>
                <c:pt idx="1">
                  <c:v>49.000000000000007</c:v>
                </c:pt>
                <c:pt idx="2">
                  <c:v>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55F-4527-BB27-90FB28D1C16B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CHARCO'!$I$17:$K$17</c:f>
              <c:numCache>
                <c:formatCode>_-* #,##0_-;\-* #,##0_-;_-* "-"_-;_-@</c:formatCode>
                <c:ptCount val="3"/>
                <c:pt idx="0">
                  <c:v>51</c:v>
                </c:pt>
                <c:pt idx="1">
                  <c:v>51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55F-4527-BB27-90FB28D1C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6540118"/>
        <c:axId val="12889406"/>
      </c:barChart>
      <c:catAx>
        <c:axId val="158654011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889406"/>
        <c:crosses val="autoZero"/>
        <c:auto val="1"/>
        <c:lblAlgn val="ctr"/>
        <c:lblOffset val="100"/>
        <c:noMultiLvlLbl val="1"/>
      </c:catAx>
      <c:valAx>
        <c:axId val="128894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8654011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CHARCO'!$I$20:$K$20</c:f>
              <c:numCache>
                <c:formatCode>0</c:formatCode>
                <c:ptCount val="3"/>
                <c:pt idx="0">
                  <c:v>95.680764499952687</c:v>
                </c:pt>
                <c:pt idx="1">
                  <c:v>95.50667325753831</c:v>
                </c:pt>
                <c:pt idx="2">
                  <c:v>95.389687069474519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091-4853-A5F4-C16E100DD077}"/>
            </c:ext>
          </c:extLst>
        </c:ser>
        <c:ser>
          <c:idx val="1"/>
          <c:order val="1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CHARCO'!$I$22:$K$22</c:f>
              <c:numCache>
                <c:formatCode>0</c:formatCode>
                <c:ptCount val="3"/>
                <c:pt idx="0" formatCode="0.0">
                  <c:v>1.7125555870943325</c:v>
                </c:pt>
                <c:pt idx="1">
                  <c:v>1.7894216510133465</c:v>
                </c:pt>
                <c:pt idx="2" formatCode="0.0">
                  <c:v>1.9828773863412714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091-4853-A5F4-C16E100DD077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CHARCO'!$I$24:$K$24</c:f>
              <c:numCache>
                <c:formatCode>0.0</c:formatCode>
                <c:ptCount val="3"/>
                <c:pt idx="0">
                  <c:v>2.6066799129529756</c:v>
                </c:pt>
                <c:pt idx="1">
                  <c:v>2.7039050914483438</c:v>
                </c:pt>
                <c:pt idx="2">
                  <c:v>2.6274355441842157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7091-4853-A5F4-C16E100DD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4915283"/>
        <c:axId val="1410023198"/>
      </c:barChart>
      <c:catAx>
        <c:axId val="4549152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10023198"/>
        <c:crosses val="autoZero"/>
        <c:auto val="1"/>
        <c:lblAlgn val="ctr"/>
        <c:lblOffset val="100"/>
        <c:noMultiLvlLbl val="1"/>
      </c:catAx>
      <c:valAx>
        <c:axId val="14100231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54915283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defunciones fetales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TUMACO!$C$50:$E$50</c:f>
              <c:numCache>
                <c:formatCode>_-* #,##0_-;\-* #,##0_-;_-* "-"_-;_-@</c:formatCode>
                <c:ptCount val="3"/>
                <c:pt idx="0">
                  <c:v>49.579831932773111</c:v>
                </c:pt>
                <c:pt idx="1">
                  <c:v>41.17647058823529</c:v>
                </c:pt>
                <c:pt idx="2">
                  <c:v>9.2436974789915975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D96-4410-99C4-FE6A09BB6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3297307"/>
        <c:axId val="452828896"/>
      </c:barChart>
      <c:catAx>
        <c:axId val="159329730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52828896"/>
        <c:crosses val="autoZero"/>
        <c:auto val="1"/>
        <c:lblAlgn val="ctr"/>
        <c:lblOffset val="100"/>
        <c:noMultiLvlLbl val="1"/>
      </c:catAx>
      <c:valAx>
        <c:axId val="45282889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9329730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Presupuesto Municipal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4E2-445E-B784-6B445DBE39F1}"/>
            </c:ext>
          </c:extLst>
        </c:ser>
        <c:ser>
          <c:idx val="1"/>
          <c:order val="1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4E2-445E-B784-6B445DBE39F1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CHARCO'!$AA$13:$AC$13</c:f>
              <c:numCache>
                <c:formatCode>0.0</c:formatCode>
                <c:ptCount val="3"/>
                <c:pt idx="0">
                  <c:v>12.400853020136768</c:v>
                </c:pt>
                <c:pt idx="1">
                  <c:v>10.14330352185574</c:v>
                </c:pt>
                <c:pt idx="2">
                  <c:v>11.299103922352954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4E2-445E-B784-6B445DBE39F1}"/>
            </c:ext>
          </c:extLst>
        </c:ser>
        <c:ser>
          <c:idx val="3"/>
          <c:order val="3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CHARCO'!$AA$15:$AC$15</c:f>
              <c:numCache>
                <c:formatCode>0.0</c:formatCode>
                <c:ptCount val="3"/>
                <c:pt idx="0">
                  <c:v>34.469704243639185</c:v>
                </c:pt>
                <c:pt idx="1">
                  <c:v>38.693538637817198</c:v>
                </c:pt>
                <c:pt idx="2">
                  <c:v>36.531056934473774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44E2-445E-B784-6B445DBE39F1}"/>
            </c:ext>
          </c:extLst>
        </c:ser>
        <c:ser>
          <c:idx val="4"/>
          <c:order val="4"/>
          <c:invertIfNegative val="1"/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CHARCO'!$AA$17:$AC$17</c:f>
              <c:numCache>
                <c:formatCode>0</c:formatCode>
                <c:ptCount val="3"/>
                <c:pt idx="0" formatCode="0.0">
                  <c:v>6.4035232620564386</c:v>
                </c:pt>
                <c:pt idx="1">
                  <c:v>6.7356388642234863</c:v>
                </c:pt>
                <c:pt idx="2">
                  <c:v>6.9366919517745051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E2-445E-B784-6B445DBE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8454035"/>
        <c:axId val="15529314"/>
      </c:barChart>
      <c:catAx>
        <c:axId val="210845403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529314"/>
        <c:crosses val="autoZero"/>
        <c:auto val="1"/>
        <c:lblAlgn val="ctr"/>
        <c:lblOffset val="100"/>
        <c:noMultiLvlLbl val="1"/>
      </c:catAx>
      <c:valAx>
        <c:axId val="155293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8454035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Población Económicamente Activa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1BE-45A8-B155-E4936A67AB12}"/>
            </c:ext>
          </c:extLst>
        </c:ser>
        <c:ser>
          <c:idx val="1"/>
          <c:order val="1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1BE-45A8-B155-E4936A67AB12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CHARCO'!$AA$24:$AC$24</c:f>
              <c:numCache>
                <c:formatCode>0.0</c:formatCode>
                <c:ptCount val="3"/>
                <c:pt idx="0">
                  <c:v>48.351307583640562</c:v>
                </c:pt>
                <c:pt idx="1">
                  <c:v>48.350662724645382</c:v>
                </c:pt>
                <c:pt idx="2">
                  <c:v>48.329863891112893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1BE-45A8-B155-E4936A67AB12}"/>
            </c:ext>
          </c:extLst>
        </c:ser>
        <c:ser>
          <c:idx val="3"/>
          <c:order val="3"/>
          <c:invertIfNegative val="1"/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CHARCO'!$AA$26:$AC$26</c:f>
              <c:numCache>
                <c:formatCode>0.0</c:formatCode>
                <c:ptCount val="3"/>
                <c:pt idx="0">
                  <c:v>51.648692416359445</c:v>
                </c:pt>
                <c:pt idx="1">
                  <c:v>51.649337275354611</c:v>
                </c:pt>
                <c:pt idx="2">
                  <c:v>51.670136108887107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1BE-45A8-B155-E4936A67A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5460916"/>
        <c:axId val="1260733848"/>
      </c:barChart>
      <c:catAx>
        <c:axId val="19154609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60733848"/>
        <c:crosses val="autoZero"/>
        <c:auto val="1"/>
        <c:lblAlgn val="ctr"/>
        <c:lblOffset val="100"/>
        <c:noMultiLvlLbl val="1"/>
      </c:catAx>
      <c:valAx>
        <c:axId val="126073384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5460916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359-4282-9667-13FA4D951978}"/>
            </c:ext>
          </c:extLst>
        </c:ser>
        <c:ser>
          <c:idx val="1"/>
          <c:order val="1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359-4282-9667-13FA4D951978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CHARCO'!$AA$31:$AC$31</c:f>
              <c:numCache>
                <c:formatCode>0.0</c:formatCode>
                <c:ptCount val="3"/>
                <c:pt idx="0">
                  <c:v>48.351307583640569</c:v>
                </c:pt>
                <c:pt idx="1">
                  <c:v>48.350662724645382</c:v>
                </c:pt>
                <c:pt idx="2">
                  <c:v>48.329863891112893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9359-4282-9667-13FA4D951978}"/>
            </c:ext>
          </c:extLst>
        </c:ser>
        <c:ser>
          <c:idx val="3"/>
          <c:order val="3"/>
          <c:invertIfNegative val="1"/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CHARCO'!$AA$33:$AC$33</c:f>
              <c:numCache>
                <c:formatCode>0.00</c:formatCode>
                <c:ptCount val="3"/>
                <c:pt idx="0">
                  <c:v>51.648692416359445</c:v>
                </c:pt>
                <c:pt idx="1">
                  <c:v>51.649337275354611</c:v>
                </c:pt>
                <c:pt idx="2">
                  <c:v>51.670136108887107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59-4282-9667-13FA4D951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921153"/>
        <c:axId val="1054203745"/>
      </c:barChart>
      <c:catAx>
        <c:axId val="19119211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54203745"/>
        <c:crosses val="autoZero"/>
        <c:auto val="1"/>
        <c:lblAlgn val="ctr"/>
        <c:lblOffset val="100"/>
        <c:noMultiLvlLbl val="1"/>
      </c:catAx>
      <c:valAx>
        <c:axId val="10542037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1921153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7F3-49A7-B323-CDEB90684155}"/>
            </c:ext>
          </c:extLst>
        </c:ser>
        <c:ser>
          <c:idx val="1"/>
          <c:order val="1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7F3-49A7-B323-CDEB90684155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CHARCO'!$AA$38:$AC$38</c:f>
              <c:numCache>
                <c:formatCode>0.00</c:formatCode>
                <c:ptCount val="3"/>
                <c:pt idx="0">
                  <c:v>48.351307583640562</c:v>
                </c:pt>
                <c:pt idx="1">
                  <c:v>48.350662724645382</c:v>
                </c:pt>
                <c:pt idx="2">
                  <c:v>48.329863891112893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97F3-49A7-B323-CDEB90684155}"/>
            </c:ext>
          </c:extLst>
        </c:ser>
        <c:ser>
          <c:idx val="3"/>
          <c:order val="3"/>
          <c:invertIfNegative val="1"/>
          <c:cat>
            <c:numRef>
              <c:f>'EL CHARCO'!$AA$8:$AC$8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CHARCO'!$AA$40:$AC$40</c:f>
              <c:numCache>
                <c:formatCode>0.00</c:formatCode>
                <c:ptCount val="3"/>
                <c:pt idx="0">
                  <c:v>51.648692416359445</c:v>
                </c:pt>
                <c:pt idx="1">
                  <c:v>51.649337275354611</c:v>
                </c:pt>
                <c:pt idx="2">
                  <c:v>51.670136108887107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F3-49A7-B323-CDEB90684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1365393"/>
        <c:axId val="400035246"/>
      </c:barChart>
      <c:catAx>
        <c:axId val="214136539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0035246"/>
        <c:crosses val="autoZero"/>
        <c:auto val="1"/>
        <c:lblAlgn val="ctr"/>
        <c:lblOffset val="100"/>
        <c:noMultiLvlLbl val="1"/>
      </c:catAx>
      <c:valAx>
        <c:axId val="4000352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41365393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CHARCO'!$AA$53:$AC$53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8E8-4924-8893-E04FF45D13BD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CHARCO'!$AA$55:$AC$55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8E8-4924-8893-E04FF45D1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1093682"/>
        <c:axId val="1999749893"/>
      </c:barChart>
      <c:catAx>
        <c:axId val="20410936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9749893"/>
        <c:crosses val="autoZero"/>
        <c:auto val="1"/>
        <c:lblAlgn val="ctr"/>
        <c:lblOffset val="100"/>
        <c:noMultiLvlLbl val="1"/>
      </c:catAx>
      <c:valAx>
        <c:axId val="199974989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41093682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070-4A29-A07D-42FD443A2122}"/>
            </c:ext>
          </c:extLst>
        </c:ser>
        <c:ser>
          <c:idx val="1"/>
          <c:order val="1"/>
          <c:spPr>
            <a:solidFill>
              <a:srgbClr val="92D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CHARCO'!$AA$67:$AC$67</c:f>
              <c:numCache>
                <c:formatCode>_-* #,##0_-;\-* #,##0_-;_-* "-"_-;_-@</c:formatCode>
                <c:ptCount val="3"/>
                <c:pt idx="0">
                  <c:v>4.4057006438544457</c:v>
                </c:pt>
                <c:pt idx="1">
                  <c:v>4.4057006438544457</c:v>
                </c:pt>
                <c:pt idx="2">
                  <c:v>4.4057006438544457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3070-4A29-A07D-42FD443A2122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CHARCO'!$AA$69:$AC$69</c:f>
              <c:numCache>
                <c:formatCode>_-* #,##0_-;\-* #,##0_-;_-* "-"_-;_-@</c:formatCode>
                <c:ptCount val="3"/>
                <c:pt idx="0">
                  <c:v>91.846921797004981</c:v>
                </c:pt>
                <c:pt idx="1">
                  <c:v>91.846921797004981</c:v>
                </c:pt>
                <c:pt idx="2">
                  <c:v>91.846921797004981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3070-4A29-A07D-42FD443A2122}"/>
            </c:ext>
          </c:extLst>
        </c:ser>
        <c:ser>
          <c:idx val="3"/>
          <c:order val="3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CHARCO'!$AA$71:$AC$71</c:f>
              <c:numCache>
                <c:formatCode>_-* #,##0_-;\-* #,##0_-;_-* "-"_-;_-@</c:formatCode>
                <c:ptCount val="3"/>
                <c:pt idx="0">
                  <c:v>3.7473775591405625</c:v>
                </c:pt>
                <c:pt idx="1">
                  <c:v>3.7473775591405625</c:v>
                </c:pt>
                <c:pt idx="2">
                  <c:v>3.7473775591405634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3070-4A29-A07D-42FD443A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4019141"/>
        <c:axId val="322988649"/>
      </c:barChart>
      <c:catAx>
        <c:axId val="19440191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2988649"/>
        <c:crosses val="autoZero"/>
        <c:auto val="1"/>
        <c:lblAlgn val="ctr"/>
        <c:lblOffset val="100"/>
        <c:noMultiLvlLbl val="1"/>
      </c:catAx>
      <c:valAx>
        <c:axId val="3229886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4019141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9966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AC0-4D04-840B-621C2BC4A85F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CHARCO'!$AA$76:$AC$76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8AC0-4D04-840B-621C2BC4A85F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CHARCO'!$AA$78:$AC$78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8AC0-4D04-840B-621C2BC4A85F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CHARCO'!$AA$80:$AC$80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8AC0-4D04-840B-621C2BC4A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3849855"/>
        <c:axId val="1955987629"/>
      </c:barChart>
      <c:catAx>
        <c:axId val="97384985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5987629"/>
        <c:crosses val="autoZero"/>
        <c:auto val="1"/>
        <c:lblAlgn val="ctr"/>
        <c:lblOffset val="100"/>
        <c:noMultiLvlLbl val="1"/>
      </c:catAx>
      <c:valAx>
        <c:axId val="195598762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73849855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CHARCO'!$AA$83:$AC$83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EB3-44C0-B110-893129BC4694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CHARCO'!$AA$85:$AC$85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EB3-44C0-B110-893129BC4694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CHARCO'!$AA$87:$AC$87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AEB3-44C0-B110-893129BC4694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'EL CHARCO'!$AA$48:$AC$48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'EL CHARCO'!$AA$89:$AC$89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AEB3-44C0-B110-893129BC4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665316"/>
        <c:axId val="2110712740"/>
      </c:barChart>
      <c:catAx>
        <c:axId val="4446653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10712740"/>
        <c:crosses val="autoZero"/>
        <c:auto val="1"/>
        <c:lblAlgn val="ctr"/>
        <c:lblOffset val="100"/>
        <c:noMultiLvlLbl val="1"/>
      </c:catAx>
      <c:valAx>
        <c:axId val="211071274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44665316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45.358372456964005</c:v>
                </c:pt>
                <c:pt idx="1">
                  <c:v>45.361764169856023</c:v>
                </c:pt>
                <c:pt idx="2">
                  <c:v>45.347877358490571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87D-471D-8FCC-F98965AAC740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54.641627543035995</c:v>
                </c:pt>
                <c:pt idx="1">
                  <c:v>54.638235830143977</c:v>
                </c:pt>
                <c:pt idx="2">
                  <c:v>54.652122641509436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87D-471D-8FCC-F98965AAC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4117241"/>
        <c:axId val="865260144"/>
      </c:barChart>
      <c:catAx>
        <c:axId val="6141172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65260144"/>
        <c:crosses val="autoZero"/>
        <c:auto val="1"/>
        <c:lblAlgn val="ctr"/>
        <c:lblOffset val="100"/>
        <c:noMultiLvlLbl val="1"/>
      </c:catAx>
      <c:valAx>
        <c:axId val="8652601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1411724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PIZARRO'!$C$10:$E$10</c:f>
              <c:numCache>
                <c:formatCode>_-* #,##0.0_-;\-* #,##0.0_-;_-* "-"_-;_-@</c:formatCode>
                <c:ptCount val="3"/>
                <c:pt idx="0">
                  <c:v>32.34067535832861</c:v>
                </c:pt>
                <c:pt idx="1">
                  <c:v>33.324560693173538</c:v>
                </c:pt>
                <c:pt idx="2" formatCode="_-* #,##0_-;\-* #,##0_-;_-* &quot;-&quot;_-;_-@">
                  <c:v>34.334763948497852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E10-4A21-A988-48AA201BA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4477557"/>
        <c:axId val="1648172655"/>
      </c:barChart>
      <c:catAx>
        <c:axId val="21244775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48172655"/>
        <c:crosses val="autoZero"/>
        <c:auto val="1"/>
        <c:lblAlgn val="ctr"/>
        <c:lblOffset val="100"/>
        <c:noMultiLvlLbl val="1"/>
      </c:catAx>
      <c:valAx>
        <c:axId val="16481726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2447755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defunciones fetales por sexo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TUMACO!$C$53:$E$53</c:f>
              <c:numCache>
                <c:formatCode>_-* #,##0_-;\-* #,##0_-;_-* "-"_-;_-@</c:formatCode>
                <c:ptCount val="3"/>
                <c:pt idx="0">
                  <c:v>38.983050847457626</c:v>
                </c:pt>
                <c:pt idx="1">
                  <c:v>46.938775510204081</c:v>
                </c:pt>
                <c:pt idx="2">
                  <c:v>36.363636363636367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950-41F0-90B4-B7AF752912D7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TUMACO!$C$55:$E$55</c:f>
              <c:numCache>
                <c:formatCode>_-* #,##0_-;\-* #,##0_-;_-* "-"_-;_-@</c:formatCode>
                <c:ptCount val="3"/>
                <c:pt idx="0">
                  <c:v>59.322033898305079</c:v>
                </c:pt>
                <c:pt idx="1">
                  <c:v>53.061224489795919</c:v>
                </c:pt>
                <c:pt idx="2">
                  <c:v>54.54545454545454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950-41F0-90B4-B7AF752912D7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TUMACO!$C$57:$E$57</c:f>
              <c:numCache>
                <c:formatCode>_-* #,##0_-;\-* #,##0_-;_-* "-"_-;_-@</c:formatCode>
                <c:ptCount val="3"/>
                <c:pt idx="0">
                  <c:v>1.6949152542372881</c:v>
                </c:pt>
                <c:pt idx="1">
                  <c:v>0</c:v>
                </c:pt>
                <c:pt idx="2">
                  <c:v>9.0909090909090917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950-41F0-90B4-B7AF75291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4440738"/>
        <c:axId val="1054199675"/>
      </c:barChart>
      <c:catAx>
        <c:axId val="106444073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54199675"/>
        <c:crosses val="autoZero"/>
        <c:auto val="1"/>
        <c:lblAlgn val="ctr"/>
        <c:lblOffset val="100"/>
        <c:noMultiLvlLbl val="1"/>
      </c:catAx>
      <c:valAx>
        <c:axId val="105419967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4440738"/>
        <c:crosses val="max"/>
        <c:crossBetween val="between"/>
      </c:valAx>
    </c:plotArea>
    <c:legend>
      <c:legendPos val="t"/>
      <c:layout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40.955631399317404</c:v>
                </c:pt>
                <c:pt idx="1">
                  <c:v>37.883959044368595</c:v>
                </c:pt>
                <c:pt idx="2">
                  <c:v>21.160409556313994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F1B-4285-90B1-5DF906A46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5772834"/>
        <c:axId val="1044275757"/>
      </c:barChart>
      <c:catAx>
        <c:axId val="96577283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44275757"/>
        <c:crosses val="autoZero"/>
        <c:auto val="1"/>
        <c:lblAlgn val="ctr"/>
        <c:lblOffset val="100"/>
        <c:noMultiLvlLbl val="1"/>
      </c:catAx>
      <c:valAx>
        <c:axId val="104427575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65772834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PIZARRO'!$C$43:$E$43</c:f>
              <c:numCache>
                <c:formatCode>_-* #,##0_-;\-* #,##0_-;_-* "-"_-;_-@</c:formatCode>
                <c:ptCount val="3"/>
                <c:pt idx="0">
                  <c:v>45</c:v>
                </c:pt>
                <c:pt idx="1">
                  <c:v>46.846846846846844</c:v>
                </c:pt>
                <c:pt idx="2" formatCode="_-* #,##0.0_-;\-* #,##0.0_-;_-* &quot;-&quot;_-;_-@">
                  <c:v>43.548387096774192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F76-410F-942C-8A0EC019685D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PIZARRO'!$C$45:$E$45</c:f>
              <c:numCache>
                <c:formatCode>_-* #,##0_-;\-* #,##0_-;_-* "-"_-;_-@</c:formatCode>
                <c:ptCount val="3"/>
                <c:pt idx="0">
                  <c:v>55.000000000000007</c:v>
                </c:pt>
                <c:pt idx="1">
                  <c:v>53.153153153153156</c:v>
                </c:pt>
                <c:pt idx="2" formatCode="_-* #,##0.0_-;\-* #,##0.0_-;_-* &quot;-&quot;_-;_-@">
                  <c:v>56.451612903225815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F76-410F-942C-8A0EC0196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755312"/>
        <c:axId val="268630591"/>
      </c:barChart>
      <c:catAx>
        <c:axId val="13747553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68630591"/>
        <c:crosses val="autoZero"/>
        <c:auto val="1"/>
        <c:lblAlgn val="ctr"/>
        <c:lblOffset val="100"/>
        <c:noMultiLvlLbl val="1"/>
      </c:catAx>
      <c:valAx>
        <c:axId val="26863059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74755312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PIZARRO'!$C$50:$E$50</c:f>
              <c:numCache>
                <c:formatCode>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808-471A-96D9-7C3C5D823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82921355"/>
        <c:axId val="461470812"/>
      </c:barChart>
      <c:catAx>
        <c:axId val="138292135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61470812"/>
        <c:crosses val="autoZero"/>
        <c:auto val="1"/>
        <c:lblAlgn val="ctr"/>
        <c:lblOffset val="100"/>
        <c:noMultiLvlLbl val="1"/>
      </c:catAx>
      <c:valAx>
        <c:axId val="46147081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82921355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 por sexo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PIZARRO'!$C$53:$E$53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740-4E3A-A1D1-EC4CDF4638F9}"/>
            </c:ext>
          </c:extLst>
        </c:ser>
        <c:ser>
          <c:idx val="1"/>
          <c:order val="1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PIZARRO'!$C$55:$E$55</c:f>
              <c:numCache>
                <c:formatCode>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740-4E3A-A1D1-EC4CDF4638F9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PIZARRO'!$C$57:$E$57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740-4E3A-A1D1-EC4CDF463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435031"/>
        <c:axId val="49580029"/>
      </c:barChart>
      <c:catAx>
        <c:axId val="88143503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9580029"/>
        <c:crosses val="autoZero"/>
        <c:auto val="1"/>
        <c:lblAlgn val="ctr"/>
        <c:lblOffset val="100"/>
        <c:noMultiLvlLbl val="1"/>
      </c:catAx>
      <c:valAx>
        <c:axId val="4958002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1435031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PIZARRO'!$C$59:$E$59</c:f>
              <c:numCache>
                <c:formatCode>0</c:formatCode>
                <c:ptCount val="3"/>
                <c:pt idx="0">
                  <c:v>42.857142857142854</c:v>
                </c:pt>
                <c:pt idx="1">
                  <c:v>32.653061224489797</c:v>
                </c:pt>
                <c:pt idx="2">
                  <c:v>24.489795918367346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2AD-4337-88F5-3CDDB907E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8721243"/>
        <c:axId val="989511032"/>
      </c:barChart>
      <c:catAx>
        <c:axId val="5387212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989511032"/>
        <c:crosses val="autoZero"/>
        <c:auto val="1"/>
        <c:lblAlgn val="ctr"/>
        <c:lblOffset val="100"/>
        <c:noMultiLvlLbl val="1"/>
      </c:catAx>
      <c:valAx>
        <c:axId val="98951103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38721243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PIZARRO'!$C$62:$E$62</c:f>
              <c:numCache>
                <c:formatCode>0</c:formatCode>
                <c:ptCount val="3"/>
                <c:pt idx="0">
                  <c:v>23.809523809523807</c:v>
                </c:pt>
                <c:pt idx="1">
                  <c:v>50</c:v>
                </c:pt>
                <c:pt idx="2">
                  <c:v>33.333333333333329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2B5-4B29-8B5F-2B5AD27B1C16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PIZARRO'!$C$64:$E$64</c:f>
              <c:numCache>
                <c:formatCode>0</c:formatCode>
                <c:ptCount val="3"/>
                <c:pt idx="0">
                  <c:v>76.19047619047619</c:v>
                </c:pt>
                <c:pt idx="1">
                  <c:v>50</c:v>
                </c:pt>
                <c:pt idx="2">
                  <c:v>66.666666666666657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32B5-4B29-8B5F-2B5AD27B1C16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PIZARRO'!$C$66:$E$66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32B5-4B29-8B5F-2B5AD27B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01773244"/>
        <c:axId val="1540340422"/>
      </c:barChart>
      <c:catAx>
        <c:axId val="70177324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40340422"/>
        <c:crosses val="autoZero"/>
        <c:auto val="1"/>
        <c:lblAlgn val="ctr"/>
        <c:lblOffset val="100"/>
        <c:noMultiLvlLbl val="1"/>
      </c:catAx>
      <c:valAx>
        <c:axId val="154034042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01773244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PIZARRO'!$I$11:$K$11</c:f>
              <c:numCache>
                <c:formatCode>0.00</c:formatCode>
                <c:ptCount val="3"/>
                <c:pt idx="0" formatCode="0">
                  <c:v>33.82250548979701</c:v>
                </c:pt>
                <c:pt idx="1">
                  <c:v>33.249424240801247</c:v>
                </c:pt>
                <c:pt idx="2">
                  <c:v>32.928070269401744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6B9-4354-818A-0C69ABC5F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99517321"/>
        <c:axId val="665652518"/>
      </c:barChart>
      <c:catAx>
        <c:axId val="6995173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65652518"/>
        <c:crosses val="autoZero"/>
        <c:auto val="1"/>
        <c:lblAlgn val="ctr"/>
        <c:lblOffset val="100"/>
        <c:noMultiLvlLbl val="1"/>
      </c:catAx>
      <c:valAx>
        <c:axId val="6656525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9951732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PIZARRO'!$I$15:$K$15</c:f>
              <c:numCache>
                <c:formatCode>0</c:formatCode>
                <c:ptCount val="3"/>
                <c:pt idx="0">
                  <c:v>51</c:v>
                </c:pt>
                <c:pt idx="1">
                  <c:v>50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615-4A5C-BD07-D7640C1C1C03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PIZARRO'!$I$17:$K$17</c:f>
              <c:numCache>
                <c:formatCode>_-* #,##0_-;\-* #,##0_-;_-* "-"_-;_-@</c:formatCode>
                <c:ptCount val="3"/>
                <c:pt idx="0">
                  <c:v>49</c:v>
                </c:pt>
                <c:pt idx="1">
                  <c:v>50</c:v>
                </c:pt>
                <c:pt idx="2">
                  <c:v>49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F615-4A5C-BD07-D7640C1C1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7584945"/>
        <c:axId val="641255003"/>
      </c:barChart>
      <c:catAx>
        <c:axId val="15275849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1255003"/>
        <c:crosses val="autoZero"/>
        <c:auto val="1"/>
        <c:lblAlgn val="ctr"/>
        <c:lblOffset val="100"/>
        <c:noMultiLvlLbl val="1"/>
      </c:catAx>
      <c:valAx>
        <c:axId val="64125500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27584945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PIZARRO'!$I$20:$K$20</c:f>
              <c:numCache>
                <c:formatCode>0</c:formatCode>
                <c:ptCount val="3"/>
                <c:pt idx="0">
                  <c:v>96.24703087885986</c:v>
                </c:pt>
                <c:pt idx="1">
                  <c:v>96.295103092783506</c:v>
                </c:pt>
                <c:pt idx="2">
                  <c:v>96.258945998698763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F615-4EA3-8C80-F1A0BC3546E0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PIZARRO'!$I$22:$K$22</c:f>
              <c:numCache>
                <c:formatCode>0</c:formatCode>
                <c:ptCount val="3"/>
                <c:pt idx="0" formatCode="0.0">
                  <c:v>1.6943784639746635</c:v>
                </c:pt>
                <c:pt idx="1">
                  <c:v>1.6591494845360826</c:v>
                </c:pt>
                <c:pt idx="2" formatCode="0.0">
                  <c:v>1.6590761223162005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F615-4EA3-8C80-F1A0BC3546E0}"/>
            </c:ext>
          </c:extLst>
        </c:ser>
        <c:ser>
          <c:idx val="2"/>
          <c:order val="2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PIZARRO'!$I$24:$K$24</c:f>
              <c:numCache>
                <c:formatCode>0.0</c:formatCode>
                <c:ptCount val="3"/>
                <c:pt idx="0">
                  <c:v>2.0585906571654791</c:v>
                </c:pt>
                <c:pt idx="1">
                  <c:v>2.0457474226804124</c:v>
                </c:pt>
                <c:pt idx="2">
                  <c:v>2.0819778789850361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F615-4EA3-8C80-F1A0BC3546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6309033"/>
        <c:axId val="842771855"/>
      </c:barChart>
      <c:catAx>
        <c:axId val="19963090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42771855"/>
        <c:crosses val="autoZero"/>
        <c:auto val="1"/>
        <c:lblAlgn val="ctr"/>
        <c:lblOffset val="100"/>
        <c:noMultiLvlLbl val="1"/>
      </c:catAx>
      <c:valAx>
        <c:axId val="84277185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96309033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Presupuesto Municipal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65E5-4308-AF07-1261E64CB764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65E5-4308-AF07-1261E64CB764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PIZARRO'!$AA$13:$AC$13</c:f>
              <c:numCache>
                <c:formatCode>0.0</c:formatCode>
                <c:ptCount val="3"/>
                <c:pt idx="0">
                  <c:v>6.9309975268956521</c:v>
                </c:pt>
                <c:pt idx="1">
                  <c:v>5.3727640130474725</c:v>
                </c:pt>
                <c:pt idx="2">
                  <c:v>6.1569865529358854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65E5-4308-AF07-1261E64CB764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PIZARRO'!$AA$15:$AC$15</c:f>
              <c:numCache>
                <c:formatCode>0.0</c:formatCode>
                <c:ptCount val="3"/>
                <c:pt idx="0">
                  <c:v>24.307609839747009</c:v>
                </c:pt>
                <c:pt idx="1">
                  <c:v>26.760506178158145</c:v>
                </c:pt>
                <c:pt idx="2">
                  <c:v>25.526020730697031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65E5-4308-AF07-1261E64CB764}"/>
            </c:ext>
          </c:extLst>
        </c:ser>
        <c:ser>
          <c:idx val="4"/>
          <c:order val="4"/>
          <c:invertIfNegative val="1"/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PIZARRO'!$AA$17:$AC$17</c:f>
              <c:numCache>
                <c:formatCode>0</c:formatCode>
                <c:ptCount val="3"/>
                <c:pt idx="0" formatCode="0.0">
                  <c:v>16.16148795348979</c:v>
                </c:pt>
                <c:pt idx="1">
                  <c:v>18.245712200239527</c:v>
                </c:pt>
                <c:pt idx="2">
                  <c:v>17.678416064662951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E5-4308-AF07-1261E64C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7606671"/>
        <c:axId val="2025083402"/>
      </c:barChart>
      <c:catAx>
        <c:axId val="19476066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5083402"/>
        <c:crosses val="autoZero"/>
        <c:auto val="1"/>
        <c:lblAlgn val="ctr"/>
        <c:lblOffset val="100"/>
        <c:noMultiLvlLbl val="1"/>
      </c:catAx>
      <c:valAx>
        <c:axId val="202508340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47606671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TUMACO!$C$59:$E$59</c:f>
              <c:numCache>
                <c:formatCode>_-* #,##0_-;\-* #,##0_-;_-* "-"_-;_-@</c:formatCode>
                <c:ptCount val="3"/>
                <c:pt idx="0">
                  <c:v>37.059073523161921</c:v>
                </c:pt>
                <c:pt idx="1">
                  <c:v>33.31916702082448</c:v>
                </c:pt>
                <c:pt idx="2">
                  <c:v>29.621759456013603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65F-46EE-A8B6-518C76729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23832135"/>
        <c:axId val="206488303"/>
      </c:barChart>
      <c:catAx>
        <c:axId val="52383213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6488303"/>
        <c:crosses val="autoZero"/>
        <c:auto val="1"/>
        <c:lblAlgn val="ctr"/>
        <c:lblOffset val="100"/>
        <c:noMultiLvlLbl val="1"/>
      </c:catAx>
      <c:valAx>
        <c:axId val="20648830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23832135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Población Económicamente Activa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1FC-450C-A34C-47C5923861E8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1FC-450C-A34C-47C5923861E8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PIZARRO'!$AA$24:$AC$24</c:f>
              <c:numCache>
                <c:formatCode>0.0</c:formatCode>
                <c:ptCount val="3"/>
                <c:pt idx="0">
                  <c:v>44.71971971971972</c:v>
                </c:pt>
                <c:pt idx="1">
                  <c:v>44.731947925931912</c:v>
                </c:pt>
                <c:pt idx="2">
                  <c:v>44.715192352895087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11FC-450C-A34C-47C5923861E8}"/>
            </c:ext>
          </c:extLst>
        </c:ser>
        <c:ser>
          <c:idx val="3"/>
          <c:order val="3"/>
          <c:invertIfNegative val="1"/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PIZARRO'!$AA$26:$AC$26</c:f>
              <c:numCache>
                <c:formatCode>0.0</c:formatCode>
                <c:ptCount val="3"/>
                <c:pt idx="0">
                  <c:v>55.28028028028028</c:v>
                </c:pt>
                <c:pt idx="1">
                  <c:v>55.268052074068088</c:v>
                </c:pt>
                <c:pt idx="2">
                  <c:v>55.28480764710492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FC-450C-A34C-47C592386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3258580"/>
        <c:axId val="2136714663"/>
      </c:barChart>
      <c:catAx>
        <c:axId val="10832585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36714663"/>
        <c:crosses val="autoZero"/>
        <c:auto val="1"/>
        <c:lblAlgn val="ctr"/>
        <c:lblOffset val="100"/>
        <c:noMultiLvlLbl val="1"/>
      </c:catAx>
      <c:valAx>
        <c:axId val="213671466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83258580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F18-4AE4-8478-232444AAC27B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F18-4AE4-8478-232444AAC27B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PIZARRO'!$AA$31:$AC$31</c:f>
              <c:numCache>
                <c:formatCode>0.0</c:formatCode>
                <c:ptCount val="3"/>
                <c:pt idx="0">
                  <c:v>44.719719719719713</c:v>
                </c:pt>
                <c:pt idx="1">
                  <c:v>44.731947925931912</c:v>
                </c:pt>
                <c:pt idx="2">
                  <c:v>44.715192352895095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DF18-4AE4-8478-232444AAC27B}"/>
            </c:ext>
          </c:extLst>
        </c:ser>
        <c:ser>
          <c:idx val="3"/>
          <c:order val="3"/>
          <c:invertIfNegative val="1"/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PIZARRO'!$AA$33:$AC$33</c:f>
              <c:numCache>
                <c:formatCode>0.00</c:formatCode>
                <c:ptCount val="3"/>
                <c:pt idx="0">
                  <c:v>55.28028028028028</c:v>
                </c:pt>
                <c:pt idx="1">
                  <c:v>55.268052074068088</c:v>
                </c:pt>
                <c:pt idx="2">
                  <c:v>55.28480764710492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18-4AE4-8478-232444AAC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590659"/>
        <c:axId val="116752746"/>
      </c:barChart>
      <c:catAx>
        <c:axId val="11175906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6752746"/>
        <c:crosses val="autoZero"/>
        <c:auto val="1"/>
        <c:lblAlgn val="ctr"/>
        <c:lblOffset val="100"/>
        <c:noMultiLvlLbl val="1"/>
      </c:catAx>
      <c:valAx>
        <c:axId val="11675274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17590659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618-4310-A19E-1911305F865E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618-4310-A19E-1911305F865E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PIZARRO'!$AA$38:$AC$38</c:f>
              <c:numCache>
                <c:formatCode>0.00</c:formatCode>
                <c:ptCount val="3"/>
                <c:pt idx="0">
                  <c:v>44.71971971971972</c:v>
                </c:pt>
                <c:pt idx="1">
                  <c:v>44.731947925931912</c:v>
                </c:pt>
                <c:pt idx="2">
                  <c:v>44.71519235289508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1618-4310-A19E-1911305F865E}"/>
            </c:ext>
          </c:extLst>
        </c:ser>
        <c:ser>
          <c:idx val="3"/>
          <c:order val="3"/>
          <c:invertIfNegative val="1"/>
          <c:cat>
            <c:numRef>
              <c:f>'FRANCISCO PIZARRO'!$AA$8:$AC$8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PIZARRO'!$AA$40:$AC$40</c:f>
              <c:numCache>
                <c:formatCode>0.00</c:formatCode>
                <c:ptCount val="3"/>
                <c:pt idx="0">
                  <c:v>55.28028028028028</c:v>
                </c:pt>
                <c:pt idx="1">
                  <c:v>55.268052074068088</c:v>
                </c:pt>
                <c:pt idx="2">
                  <c:v>55.284807647104905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618-4310-A19E-1911305F8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3132036"/>
        <c:axId val="2082971723"/>
      </c:barChart>
      <c:catAx>
        <c:axId val="12531320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2971723"/>
        <c:crosses val="autoZero"/>
        <c:auto val="1"/>
        <c:lblAlgn val="ctr"/>
        <c:lblOffset val="100"/>
        <c:noMultiLvlLbl val="1"/>
      </c:catAx>
      <c:valAx>
        <c:axId val="20829717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53132036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PIZARRO'!$AA$53:$AC$53</c:f>
              <c:numCache>
                <c:formatCode>0.0</c:formatCode>
                <c:ptCount val="3"/>
                <c:pt idx="0">
                  <c:v>100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C35D-48F6-9465-B61D90083490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PIZARRO'!$AA$55:$AC$55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C35D-48F6-9465-B61D900834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1537408"/>
        <c:axId val="1781897414"/>
      </c:barChart>
      <c:catAx>
        <c:axId val="1971537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81897414"/>
        <c:crosses val="autoZero"/>
        <c:auto val="1"/>
        <c:lblAlgn val="ctr"/>
        <c:lblOffset val="100"/>
        <c:noMultiLvlLbl val="1"/>
      </c:catAx>
      <c:valAx>
        <c:axId val="178189741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7153740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3841-4B11-9196-4C28AB2D9546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PIZARRO'!$AA$67:$AC$67</c:f>
              <c:numCache>
                <c:formatCode>_-* #,##0_-;\-* #,##0_-;_-* "-"_-;_-@</c:formatCode>
                <c:ptCount val="3"/>
                <c:pt idx="0">
                  <c:v>29.202568201262295</c:v>
                </c:pt>
                <c:pt idx="1">
                  <c:v>29.450311540618717</c:v>
                </c:pt>
                <c:pt idx="2">
                  <c:v>29.697939833505675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3841-4B11-9196-4C28AB2D9546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PIZARRO'!$AA$69:$AC$69</c:f>
              <c:numCache>
                <c:formatCode>_-* #,##0_-;\-* #,##0_-;_-* "-"_-;_-@</c:formatCode>
                <c:ptCount val="3"/>
                <c:pt idx="0">
                  <c:v>64.43559022660726</c:v>
                </c:pt>
                <c:pt idx="1">
                  <c:v>64.177847434104393</c:v>
                </c:pt>
                <c:pt idx="2">
                  <c:v>63.91443577558514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3841-4B11-9196-4C28AB2D9546}"/>
            </c:ext>
          </c:extLst>
        </c:ser>
        <c:ser>
          <c:idx val="3"/>
          <c:order val="3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PIZARRO'!$AA$71:$AC$71</c:f>
              <c:numCache>
                <c:formatCode>_-* #,##0_-;\-* #,##0_-;_-* "-"_-;_-@</c:formatCode>
                <c:ptCount val="3"/>
                <c:pt idx="0">
                  <c:v>6.36184157213044</c:v>
                </c:pt>
                <c:pt idx="1">
                  <c:v>6.3718410252768791</c:v>
                </c:pt>
                <c:pt idx="2">
                  <c:v>6.3876243909091688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3841-4B11-9196-4C28AB2D9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2694490"/>
        <c:axId val="1799285641"/>
      </c:barChart>
      <c:catAx>
        <c:axId val="6126944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99285641"/>
        <c:crosses val="autoZero"/>
        <c:auto val="1"/>
        <c:lblAlgn val="ctr"/>
        <c:lblOffset val="100"/>
        <c:noMultiLvlLbl val="1"/>
      </c:catAx>
      <c:valAx>
        <c:axId val="179928564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12694490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D14-4C6F-832D-94D04E15D403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PIZARRO'!$AA$76:$AC$76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D14-4C6F-832D-94D04E15D403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PIZARRO'!$AA$78:$AC$78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D14-4C6F-832D-94D04E15D403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PIZARRO'!$AA$80:$AC$80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2D14-4C6F-832D-94D04E15D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0896534"/>
        <c:axId val="1296654606"/>
      </c:barChart>
      <c:catAx>
        <c:axId val="10608965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96654606"/>
        <c:crosses val="autoZero"/>
        <c:auto val="1"/>
        <c:lblAlgn val="ctr"/>
        <c:lblOffset val="100"/>
        <c:noMultiLvlLbl val="1"/>
      </c:catAx>
      <c:valAx>
        <c:axId val="12966546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6089653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00B0F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PIZARRO'!$AA$83:$AC$83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EB2-4CF3-B85E-D1DAFCC52A3D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PIZARRO'!$AA$85:$AC$85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EB2-4CF3-B85E-D1DAFCC52A3D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PIZARRO'!$AA$87:$AC$87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AEB2-4CF3-B85E-D1DAFCC52A3D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'FRANCISCO PIZARRO'!$AA$48:$AC$48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'FRANCISCO PIZARRO'!$AA$89:$AC$89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AEB2-4CF3-B85E-D1DAFCC52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031907"/>
        <c:axId val="762137688"/>
      </c:barChart>
      <c:catAx>
        <c:axId val="4080319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62137688"/>
        <c:crosses val="autoZero"/>
        <c:auto val="1"/>
        <c:lblAlgn val="ctr"/>
        <c:lblOffset val="100"/>
        <c:noMultiLvlLbl val="1"/>
      </c:catAx>
      <c:valAx>
        <c:axId val="76213768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8031907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47.860121442680523</c:v>
                </c:pt>
                <c:pt idx="1">
                  <c:v>47.87772312016866</c:v>
                </c:pt>
                <c:pt idx="2">
                  <c:v>47.916104666846508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A68-432C-8FD1-AF964647A7F7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52.139878557319484</c:v>
                </c:pt>
                <c:pt idx="1">
                  <c:v>52.12227687983134</c:v>
                </c:pt>
                <c:pt idx="2">
                  <c:v>52.083895333153492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8A68-432C-8FD1-AF964647A7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8010067"/>
        <c:axId val="370307206"/>
      </c:barChart>
      <c:catAx>
        <c:axId val="5080100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70307206"/>
        <c:crosses val="autoZero"/>
        <c:auto val="1"/>
        <c:lblAlgn val="ctr"/>
        <c:lblOffset val="100"/>
        <c:noMultiLvlLbl val="1"/>
      </c:catAx>
      <c:valAx>
        <c:axId val="37030720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0801006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TOLA'!$C$10:$E$10</c:f>
              <c:numCache>
                <c:formatCode>_-* #,##0.0_-;\-* #,##0.0_-;_-* "-"_-;_-@</c:formatCode>
                <c:ptCount val="3"/>
                <c:pt idx="0">
                  <c:v>31.991480796685934</c:v>
                </c:pt>
                <c:pt idx="1">
                  <c:v>33.304467900858938</c:v>
                </c:pt>
                <c:pt idx="2" formatCode="_-* #,##0_-;\-* #,##0_-;_-* &quot;-&quot;_-;_-@">
                  <c:v>34.704051302455127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0B5-4912-B4BC-032400B7D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43648045"/>
        <c:axId val="1279135892"/>
      </c:barChart>
      <c:catAx>
        <c:axId val="64364804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79135892"/>
        <c:crosses val="autoZero"/>
        <c:auto val="1"/>
        <c:lblAlgn val="ctr"/>
        <c:lblOffset val="100"/>
        <c:noMultiLvlLbl val="1"/>
      </c:catAx>
      <c:valAx>
        <c:axId val="127913589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43648045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32.085561497326204</c:v>
                </c:pt>
                <c:pt idx="1">
                  <c:v>39.572192513368989</c:v>
                </c:pt>
                <c:pt idx="2">
                  <c:v>28.342245989304814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AE8-4B81-A824-CA47547CD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5427246"/>
        <c:axId val="119886116"/>
      </c:barChart>
      <c:catAx>
        <c:axId val="171542724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9886116"/>
        <c:crosses val="autoZero"/>
        <c:auto val="1"/>
        <c:lblAlgn val="ctr"/>
        <c:lblOffset val="100"/>
        <c:noMultiLvlLbl val="1"/>
      </c:catAx>
      <c:valAx>
        <c:axId val="11988611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715427246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TUMACO!$C$62:$E$62</c:f>
              <c:numCache>
                <c:formatCode>_-* #,##0_-;\-* #,##0_-;_-* "-"_-;_-@</c:formatCode>
                <c:ptCount val="3"/>
                <c:pt idx="0">
                  <c:v>39.449541284403672</c:v>
                </c:pt>
                <c:pt idx="1">
                  <c:v>33.928571428571431</c:v>
                </c:pt>
                <c:pt idx="2">
                  <c:v>40.172166427546628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E689-431E-9318-50CDC5091066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TUMACO!$C$64:$E$64</c:f>
              <c:numCache>
                <c:formatCode>_-* #,##0_-;\-* #,##0_-;_-* "-"_-;_-@</c:formatCode>
                <c:ptCount val="3"/>
                <c:pt idx="0">
                  <c:v>60.550458715596335</c:v>
                </c:pt>
                <c:pt idx="1">
                  <c:v>65.816326530612244</c:v>
                </c:pt>
                <c:pt idx="2">
                  <c:v>59.827833572453372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E689-431E-9318-50CDC5091066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TUMACO!$C$38:$E$38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TUMACO!$C$66:$E$66</c:f>
              <c:numCache>
                <c:formatCode>0</c:formatCode>
                <c:ptCount val="3"/>
                <c:pt idx="0" formatCode="General">
                  <c:v>0</c:v>
                </c:pt>
                <c:pt idx="1">
                  <c:v>0.25510204081632654</c:v>
                </c:pt>
                <c:pt idx="2" formatCode="General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E689-431E-9318-50CDC5091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1840875"/>
        <c:axId val="606195779"/>
      </c:barChart>
      <c:catAx>
        <c:axId val="30184087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06195779"/>
        <c:crosses val="autoZero"/>
        <c:auto val="1"/>
        <c:lblAlgn val="ctr"/>
        <c:lblOffset val="100"/>
        <c:noMultiLvlLbl val="1"/>
      </c:catAx>
      <c:valAx>
        <c:axId val="60619577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01840875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TOLA'!$C$43:$E$43</c:f>
              <c:numCache>
                <c:formatCode>_-* #,##0_-;\-* #,##0_-;_-* "-"_-;_-@</c:formatCode>
                <c:ptCount val="3"/>
                <c:pt idx="0">
                  <c:v>51.666666666666671</c:v>
                </c:pt>
                <c:pt idx="1">
                  <c:v>54.054054054054056</c:v>
                </c:pt>
                <c:pt idx="2" formatCode="_-* #,##0.0_-;\-* #,##0.0_-;_-* &quot;-&quot;_-;_-@">
                  <c:v>56.60377358490566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72FC-4BAF-8BF4-A003674DC953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TOLA'!$C$45:$E$45</c:f>
              <c:numCache>
                <c:formatCode>_-* #,##0_-;\-* #,##0_-;_-* "-"_-;_-@</c:formatCode>
                <c:ptCount val="3"/>
                <c:pt idx="0">
                  <c:v>48.333333333333336</c:v>
                </c:pt>
                <c:pt idx="1">
                  <c:v>45.945945945945951</c:v>
                </c:pt>
                <c:pt idx="2" formatCode="_-* #,##0.0_-;\-* #,##0.0_-;_-* &quot;-&quot;_-;_-@">
                  <c:v>43.39622641509434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72FC-4BAF-8BF4-A003674DC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02700204"/>
        <c:axId val="2029509771"/>
      </c:barChart>
      <c:catAx>
        <c:axId val="210270020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29509771"/>
        <c:crosses val="autoZero"/>
        <c:auto val="1"/>
        <c:lblAlgn val="ctr"/>
        <c:lblOffset val="100"/>
        <c:noMultiLvlLbl val="1"/>
      </c:catAx>
      <c:valAx>
        <c:axId val="202950977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02700204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TOLA'!$C$50:$E$50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F-40F0-8934-F0990D4DA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09802"/>
        <c:axId val="1545729529"/>
      </c:barChart>
      <c:catAx>
        <c:axId val="890980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45729529"/>
        <c:crosses val="autoZero"/>
        <c:auto val="1"/>
        <c:lblAlgn val="ctr"/>
        <c:lblOffset val="100"/>
        <c:noMultiLvlLbl val="1"/>
      </c:catAx>
      <c:valAx>
        <c:axId val="1545729529"/>
        <c:scaling>
          <c:orientation val="minMax"/>
        </c:scaling>
        <c:delete val="0"/>
        <c:axPos val="b"/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crossAx val="890980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fetales por sexo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invertIfNegative val="1"/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TOLA'!$C$53:$E$53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A2-4882-9B04-2939B32C9AA4}"/>
            </c:ext>
          </c:extLst>
        </c:ser>
        <c:ser>
          <c:idx val="1"/>
          <c:order val="1"/>
          <c:invertIfNegative val="1"/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TOLA'!$C$55:$E$55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A2-4882-9B04-2939B32C9AA4}"/>
            </c:ext>
          </c:extLst>
        </c:ser>
        <c:ser>
          <c:idx val="2"/>
          <c:order val="2"/>
          <c:invertIfNegative val="1"/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TOLA'!$C$57:$E$57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A2-4882-9B04-2939B32C9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509911"/>
        <c:axId val="228785764"/>
      </c:barChart>
      <c:catAx>
        <c:axId val="5850991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8785764"/>
        <c:crosses val="autoZero"/>
        <c:auto val="1"/>
        <c:lblAlgn val="ctr"/>
        <c:lblOffset val="100"/>
        <c:noMultiLvlLbl val="1"/>
      </c:catAx>
      <c:valAx>
        <c:axId val="228785764"/>
        <c:scaling>
          <c:orientation val="minMax"/>
        </c:scaling>
        <c:delete val="0"/>
        <c:axPos val="b"/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crossAx val="58509911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TOLA'!$C$59:$E$59</c:f>
              <c:numCache>
                <c:formatCode>0</c:formatCode>
                <c:ptCount val="3"/>
                <c:pt idx="0">
                  <c:v>18.75</c:v>
                </c:pt>
                <c:pt idx="1">
                  <c:v>43.75</c:v>
                </c:pt>
                <c:pt idx="2">
                  <c:v>37.5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8E49-4436-ACCD-D4DAF6201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7361080"/>
        <c:axId val="5103939"/>
      </c:barChart>
      <c:catAx>
        <c:axId val="16573610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103939"/>
        <c:crosses val="autoZero"/>
        <c:auto val="1"/>
        <c:lblAlgn val="ctr"/>
        <c:lblOffset val="100"/>
        <c:noMultiLvlLbl val="1"/>
      </c:catAx>
      <c:valAx>
        <c:axId val="510393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57361080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defunciones no fetales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TOLA'!$C$62:$E$62</c:f>
              <c:numCache>
                <c:formatCode>0</c:formatCode>
                <c:ptCount val="3"/>
                <c:pt idx="0">
                  <c:v>66.666666666666657</c:v>
                </c:pt>
                <c:pt idx="1">
                  <c:v>14.285714285714285</c:v>
                </c:pt>
                <c:pt idx="2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0F3C-4322-B80E-A63F168C7056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TOLA'!$C$64:$E$64</c:f>
              <c:numCache>
                <c:formatCode>0</c:formatCode>
                <c:ptCount val="3"/>
                <c:pt idx="0">
                  <c:v>33.333333333333329</c:v>
                </c:pt>
                <c:pt idx="1">
                  <c:v>85.714285714285708</c:v>
                </c:pt>
                <c:pt idx="2">
                  <c:v>50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0F3C-4322-B80E-A63F168C7056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TOLA'!$C$66:$E$66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0F3C-4322-B80E-A63F168C7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57465269"/>
        <c:axId val="274870056"/>
      </c:barChart>
      <c:catAx>
        <c:axId val="105746526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4870056"/>
        <c:crosses val="autoZero"/>
        <c:auto val="1"/>
        <c:lblAlgn val="ctr"/>
        <c:lblOffset val="100"/>
        <c:noMultiLvlLbl val="1"/>
      </c:catAx>
      <c:valAx>
        <c:axId val="27487005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57465269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TOLA'!$I$11:$K$11</c:f>
              <c:numCache>
                <c:formatCode>0.00</c:formatCode>
                <c:ptCount val="3"/>
                <c:pt idx="0" formatCode="0">
                  <c:v>33.849544689983176</c:v>
                </c:pt>
                <c:pt idx="1">
                  <c:v>32.97372542195928</c:v>
                </c:pt>
                <c:pt idx="2">
                  <c:v>33.176729888057537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97F-4572-A3C1-B59A5C587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21983807"/>
        <c:axId val="1518524672"/>
      </c:barChart>
      <c:catAx>
        <c:axId val="15219838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18524672"/>
        <c:crosses val="autoZero"/>
        <c:auto val="1"/>
        <c:lblAlgn val="ctr"/>
        <c:lblOffset val="100"/>
        <c:noMultiLvlLbl val="1"/>
      </c:catAx>
      <c:valAx>
        <c:axId val="151852467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21983807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TOLA'!$I$15:$K$15</c:f>
              <c:numCache>
                <c:formatCode>0</c:formatCode>
                <c:ptCount val="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5A1-459C-808A-FC0E32BBC547}"/>
            </c:ext>
          </c:extLst>
        </c:ser>
        <c:ser>
          <c:idx val="1"/>
          <c:order val="1"/>
          <c:spPr>
            <a:solidFill>
              <a:srgbClr val="FFFFFF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TOLA'!$I$17:$K$17</c:f>
              <c:numCache>
                <c:formatCode>_-* #,##0_-;\-* #,##0_-;_-* "-"_-;_-@</c:formatCode>
                <c:ptCount val="3"/>
                <c:pt idx="0">
                  <c:v>51</c:v>
                </c:pt>
                <c:pt idx="1">
                  <c:v>50</c:v>
                </c:pt>
                <c:pt idx="2">
                  <c:v>48.999999999999993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5A1-459C-808A-FC0E32BB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0601347"/>
        <c:axId val="1916451335"/>
      </c:barChart>
      <c:catAx>
        <c:axId val="141060134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16451335"/>
        <c:crosses val="autoZero"/>
        <c:auto val="1"/>
        <c:lblAlgn val="ctr"/>
        <c:lblOffset val="100"/>
        <c:noMultiLvlLbl val="1"/>
      </c:catAx>
      <c:valAx>
        <c:axId val="191645133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10601347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afiliados al sistema de salud por régimen</a:t>
            </a:r>
          </a:p>
        </c:rich>
      </c:tx>
      <c:layout>
        <c:manualLayout>
          <c:xMode val="edge"/>
          <c:yMode val="edge"/>
          <c:x val="0.1615472526530575"/>
          <c:y val="2.0727755752077939E-2"/>
        </c:manualLayout>
      </c:layout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TOLA'!$I$20:$K$20</c:f>
              <c:numCache>
                <c:formatCode>0</c:formatCode>
                <c:ptCount val="3"/>
                <c:pt idx="0">
                  <c:v>95.065113091158324</c:v>
                </c:pt>
                <c:pt idx="1">
                  <c:v>94.687774846086199</c:v>
                </c:pt>
                <c:pt idx="2">
                  <c:v>94.597902097902093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4E6-48C0-93C1-4C7906AC73CE}"/>
            </c:ext>
          </c:extLst>
        </c:ser>
        <c:ser>
          <c:idx val="1"/>
          <c:order val="1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TOLA'!$I$22:$K$22</c:f>
              <c:numCache>
                <c:formatCode>0</c:formatCode>
                <c:ptCount val="3"/>
                <c:pt idx="0" formatCode="0.0">
                  <c:v>1.4050719671007539</c:v>
                </c:pt>
                <c:pt idx="1">
                  <c:v>1.7238346525945469</c:v>
                </c:pt>
                <c:pt idx="2" formatCode="0.0">
                  <c:v>1.9055944055944056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4E6-48C0-93C1-4C7906AC73CE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TOLA'!$I$24:$K$24</c:f>
              <c:numCache>
                <c:formatCode>0.0</c:formatCode>
                <c:ptCount val="3"/>
                <c:pt idx="0">
                  <c:v>3.5298149417409186</c:v>
                </c:pt>
                <c:pt idx="1">
                  <c:v>3.5883905013192616</c:v>
                </c:pt>
                <c:pt idx="2">
                  <c:v>3.4965034965034967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A4E6-48C0-93C1-4C7906AC7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2335883"/>
        <c:axId val="1137601013"/>
      </c:barChart>
      <c:catAx>
        <c:axId val="22233588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37601013"/>
        <c:crosses val="autoZero"/>
        <c:auto val="1"/>
        <c:lblAlgn val="ctr"/>
        <c:lblOffset val="100"/>
        <c:noMultiLvlLbl val="1"/>
      </c:catAx>
      <c:valAx>
        <c:axId val="113760101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22335883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961411832531837"/>
          <c:y val="8.4609791840492457E-2"/>
        </c:manualLayout>
      </c:layout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Presupuesto Municipal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267-4709-8611-566403E78267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TOLA'!$AA$11:$AC$11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267-4709-8611-566403E78267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TOLA'!$AA$13:$AC$13</c:f>
              <c:numCache>
                <c:formatCode>0.0</c:formatCode>
                <c:ptCount val="3"/>
                <c:pt idx="0">
                  <c:v>7.3677562065089726</c:v>
                </c:pt>
                <c:pt idx="1">
                  <c:v>5.8143999886689706</c:v>
                </c:pt>
                <c:pt idx="2">
                  <c:v>5.3421653316391513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9267-4709-8611-566403E78267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TOLA'!$AA$15:$AC$15</c:f>
              <c:numCache>
                <c:formatCode>0.0</c:formatCode>
                <c:ptCount val="3"/>
                <c:pt idx="0">
                  <c:v>21.06822213698479</c:v>
                </c:pt>
                <c:pt idx="1">
                  <c:v>23.216540746661664</c:v>
                </c:pt>
                <c:pt idx="2">
                  <c:v>23.819884976251622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9267-4709-8611-566403E78267}"/>
            </c:ext>
          </c:extLst>
        </c:ser>
        <c:ser>
          <c:idx val="4"/>
          <c:order val="4"/>
          <c:invertIfNegative val="1"/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TOLA'!$AA$17:$AC$17</c:f>
              <c:numCache>
                <c:formatCode>0</c:formatCode>
                <c:ptCount val="3"/>
                <c:pt idx="0" formatCode="0.0">
                  <c:v>5.3737037531325669</c:v>
                </c:pt>
                <c:pt idx="1">
                  <c:v>5.5837516893128747</c:v>
                </c:pt>
                <c:pt idx="2">
                  <c:v>53.78952560940953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67-4709-8611-566403E78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3070657"/>
        <c:axId val="32730176"/>
      </c:barChart>
      <c:catAx>
        <c:axId val="40307065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2730176"/>
        <c:crosses val="autoZero"/>
        <c:auto val="1"/>
        <c:lblAlgn val="ctr"/>
        <c:lblOffset val="100"/>
        <c:noMultiLvlLbl val="1"/>
      </c:catAx>
      <c:valAx>
        <c:axId val="3273017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0307065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Población Económicamente Activa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4DC1-4B81-8D54-249F8290D45F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TOLA'!$AA$21:$AC$21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4DC1-4B81-8D54-249F8290D45F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TOLA'!$AA$24:$AC$24</c:f>
              <c:numCache>
                <c:formatCode>0.0</c:formatCode>
                <c:ptCount val="3"/>
                <c:pt idx="0">
                  <c:v>47.270488438910931</c:v>
                </c:pt>
                <c:pt idx="1">
                  <c:v>47.300131061598947</c:v>
                </c:pt>
                <c:pt idx="2">
                  <c:v>47.216143933868224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4DC1-4B81-8D54-249F8290D45F}"/>
            </c:ext>
          </c:extLst>
        </c:ser>
        <c:ser>
          <c:idx val="3"/>
          <c:order val="3"/>
          <c:invertIfNegative val="1"/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TOLA'!$AA$26:$AC$26</c:f>
              <c:numCache>
                <c:formatCode>0.0</c:formatCode>
                <c:ptCount val="3"/>
                <c:pt idx="0">
                  <c:v>52.729511561089069</c:v>
                </c:pt>
                <c:pt idx="1">
                  <c:v>52.699868938401053</c:v>
                </c:pt>
                <c:pt idx="2">
                  <c:v>52.783856066131776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C1-4B81-8D54-249F8290D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9132096"/>
        <c:axId val="1514237867"/>
      </c:barChart>
      <c:catAx>
        <c:axId val="15391320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14237867"/>
        <c:crosses val="autoZero"/>
        <c:auto val="1"/>
        <c:lblAlgn val="ctr"/>
        <c:lblOffset val="100"/>
        <c:noMultiLvlLbl val="1"/>
      </c:catAx>
      <c:valAx>
        <c:axId val="151423786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39132096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/>
              <a:t>Número de afiliados al sistema de salud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TUMACO!$I$7:$K$7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TUMACO!$I$11:$K$11</c:f>
              <c:numCache>
                <c:formatCode>0.00</c:formatCode>
                <c:ptCount val="3"/>
                <c:pt idx="0" formatCode="0">
                  <c:v>33.960420741496897</c:v>
                </c:pt>
                <c:pt idx="1">
                  <c:v>33.088351524454694</c:v>
                </c:pt>
                <c:pt idx="2">
                  <c:v>32.951227734048409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A8E-4077-9D7E-8DA4C5FB8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2625752"/>
        <c:axId val="303518095"/>
      </c:barChart>
      <c:catAx>
        <c:axId val="412625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03518095"/>
        <c:crosses val="autoZero"/>
        <c:auto val="1"/>
        <c:lblAlgn val="ctr"/>
        <c:lblOffset val="100"/>
        <c:noMultiLvlLbl val="1"/>
      </c:catAx>
      <c:valAx>
        <c:axId val="3035180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0%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412625752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1803-4758-85B5-42838A4DE510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TOLA'!$AA$28:$AC$28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1803-4758-85B5-42838A4DE510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TOLA'!$AA$31:$AC$31</c:f>
              <c:numCache>
                <c:formatCode>0.0</c:formatCode>
                <c:ptCount val="3"/>
                <c:pt idx="0">
                  <c:v>47.270488438910938</c:v>
                </c:pt>
                <c:pt idx="1">
                  <c:v>47.300131061598954</c:v>
                </c:pt>
                <c:pt idx="2">
                  <c:v>47.216143933868224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1803-4758-85B5-42838A4DE510}"/>
            </c:ext>
          </c:extLst>
        </c:ser>
        <c:ser>
          <c:idx val="3"/>
          <c:order val="3"/>
          <c:invertIfNegative val="1"/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TOLA'!$AA$33:$AC$33</c:f>
              <c:numCache>
                <c:formatCode>0.00</c:formatCode>
                <c:ptCount val="3"/>
                <c:pt idx="0">
                  <c:v>52.729511561089069</c:v>
                </c:pt>
                <c:pt idx="1">
                  <c:v>52.699868938401053</c:v>
                </c:pt>
                <c:pt idx="2">
                  <c:v>52.783856066131776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03-4758-85B5-42838A4D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2935115"/>
        <c:axId val="1897510723"/>
      </c:barChart>
      <c:catAx>
        <c:axId val="104293511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97510723"/>
        <c:crosses val="autoZero"/>
        <c:auto val="1"/>
        <c:lblAlgn val="ctr"/>
        <c:lblOffset val="100"/>
        <c:noMultiLvlLbl val="1"/>
      </c:catAx>
      <c:valAx>
        <c:axId val="189751072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42935115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personas desocupadas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TOLA'!$AA$9:$AC$9</c:f>
              <c:numCache>
                <c:formatCode>General</c:formatCode>
                <c:ptCount val="3"/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DBE-40DA-AC03-6E049C2EAB68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TOLA'!$AA$35:$AC$35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DBE-40DA-AC03-6E049C2EAB68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TOLA'!$AA$38:$AC$38</c:f>
              <c:numCache>
                <c:formatCode>0.00</c:formatCode>
                <c:ptCount val="3"/>
                <c:pt idx="0">
                  <c:v>48.55300408933627</c:v>
                </c:pt>
                <c:pt idx="1">
                  <c:v>48.545454545454547</c:v>
                </c:pt>
                <c:pt idx="2">
                  <c:v>48.519760828350591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ADBE-40DA-AC03-6E049C2EAB68}"/>
            </c:ext>
          </c:extLst>
        </c:ser>
        <c:ser>
          <c:idx val="3"/>
          <c:order val="3"/>
          <c:invertIfNegative val="1"/>
          <c:cat>
            <c:numRef>
              <c:f>'LA TOLA'!$AA$8:$AC$8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TOLA'!$AA$40:$AC$40</c:f>
              <c:numCache>
                <c:formatCode>0.00</c:formatCode>
                <c:ptCount val="3"/>
                <c:pt idx="0">
                  <c:v>51.44699591066373</c:v>
                </c:pt>
                <c:pt idx="1">
                  <c:v>51.454545454545453</c:v>
                </c:pt>
                <c:pt idx="2">
                  <c:v>51.480239171649409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E-40DA-AC03-6E049C2EA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449621"/>
        <c:axId val="899140012"/>
      </c:barChart>
      <c:catAx>
        <c:axId val="55044962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99140012"/>
        <c:crosses val="autoZero"/>
        <c:auto val="1"/>
        <c:lblAlgn val="ctr"/>
        <c:lblOffset val="100"/>
        <c:noMultiLvlLbl val="1"/>
      </c:catAx>
      <c:valAx>
        <c:axId val="899140012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50449621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Instituciones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TOLA'!$AA$53:$AC$53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B0C-49F5-BB0D-58E92264AB59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TOLA'!$AA$55:$AC$55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B0C-49F5-BB0D-58E92264A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04216504"/>
        <c:axId val="753048984"/>
      </c:barChart>
      <c:catAx>
        <c:axId val="1404216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53048984"/>
        <c:crosses val="autoZero"/>
        <c:auto val="1"/>
        <c:lblAlgn val="ctr"/>
        <c:lblOffset val="100"/>
        <c:noMultiLvlLbl val="1"/>
      </c:catAx>
      <c:valAx>
        <c:axId val="75304898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0.0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04216504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Total de Estudiantes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TOLA'!$AA$65:$AC$65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FA6-4EAF-9A72-A84114E07A76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TOLA'!$AA$67:$AC$67</c:f>
              <c:numCache>
                <c:formatCode>_-* #,##0_-;\-* #,##0_-;_-* "-"_-;_-@</c:formatCode>
                <c:ptCount val="3"/>
                <c:pt idx="0">
                  <c:v>34.038839188304607</c:v>
                </c:pt>
                <c:pt idx="1">
                  <c:v>32.431372549019613</c:v>
                </c:pt>
                <c:pt idx="2">
                  <c:v>32.625855113138044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DFA6-4EAF-9A72-A84114E07A76}"/>
            </c:ext>
          </c:extLst>
        </c:ser>
        <c:ser>
          <c:idx val="2"/>
          <c:order val="2"/>
          <c:spPr>
            <a:solidFill>
              <a:srgbClr val="A5A5A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TOLA'!$AA$69:$AC$69</c:f>
              <c:numCache>
                <c:formatCode>_-* #,##0_-;\-* #,##0_-;_-* "-"_-;_-@</c:formatCode>
                <c:ptCount val="3"/>
                <c:pt idx="0">
                  <c:v>56.011346279729437</c:v>
                </c:pt>
                <c:pt idx="1">
                  <c:v>56.392156862745104</c:v>
                </c:pt>
                <c:pt idx="2">
                  <c:v>57.112787230310467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DFA6-4EAF-9A72-A84114E07A76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TOLA'!$AA$71:$AC$71</c:f>
              <c:numCache>
                <c:formatCode>_-* #,##0_-;\-* #,##0_-;_-* "-"_-;_-@</c:formatCode>
                <c:ptCount val="3"/>
                <c:pt idx="0">
                  <c:v>9.949814531965961</c:v>
                </c:pt>
                <c:pt idx="1">
                  <c:v>11.176470588235295</c:v>
                </c:pt>
                <c:pt idx="2">
                  <c:v>10.261357656551482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DFA6-4EAF-9A72-A84114E07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48482468"/>
        <c:axId val="270558227"/>
      </c:barChart>
      <c:catAx>
        <c:axId val="12484824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70558227"/>
        <c:crosses val="autoZero"/>
        <c:auto val="1"/>
        <c:lblAlgn val="ctr"/>
        <c:lblOffset val="100"/>
        <c:noMultiLvlLbl val="1"/>
      </c:catAx>
      <c:valAx>
        <c:axId val="27055822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248482468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Instituciones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TOLA'!$AA$74:$AC$74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AC52-4541-A466-F3740A29D68F}"/>
            </c:ext>
          </c:extLst>
        </c:ser>
        <c:ser>
          <c:idx val="1"/>
          <c:order val="1"/>
          <c:spPr>
            <a:solidFill>
              <a:srgbClr val="0099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TOLA'!$AA$76:$AC$76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AC52-4541-A466-F3740A29D68F}"/>
            </c:ext>
          </c:extLst>
        </c:ser>
        <c:ser>
          <c:idx val="2"/>
          <c:order val="2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TOLA'!$AA$78:$AC$78</c:f>
              <c:numCache>
                <c:formatCode>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AC52-4541-A466-F3740A29D68F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TOLA'!$AA$80:$AC$80</c:f>
              <c:numCache>
                <c:formatCode>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AC52-4541-A466-F3740A29D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8118607"/>
        <c:axId val="1815216410"/>
      </c:barChart>
      <c:catAx>
        <c:axId val="80811860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15216410"/>
        <c:crosses val="autoZero"/>
        <c:auto val="1"/>
        <c:lblAlgn val="ctr"/>
        <c:lblOffset val="100"/>
        <c:noMultiLvlLbl val="1"/>
      </c:catAx>
      <c:valAx>
        <c:axId val="181521641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08118607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estudiantes de Educación Superior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FFFF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TOLA'!$AA$83:$AC$83</c:f>
              <c:numCache>
                <c:formatCode>General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CA5-4A4D-97B3-E2ADB2696D21}"/>
            </c:ext>
          </c:extLst>
        </c:ser>
        <c:ser>
          <c:idx val="1"/>
          <c:order val="1"/>
          <c:spPr>
            <a:solidFill>
              <a:srgbClr val="99FF66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TOLA'!$AA$85:$AC$85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CA5-4A4D-97B3-E2ADB2696D21}"/>
            </c:ext>
          </c:extLst>
        </c:ser>
        <c:ser>
          <c:idx val="2"/>
          <c:order val="2"/>
          <c:spPr>
            <a:solidFill>
              <a:srgbClr val="00B05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TOLA'!$AA$87:$AC$87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5CA5-4A4D-97B3-E2ADB2696D21}"/>
            </c:ext>
          </c:extLst>
        </c:ser>
        <c:ser>
          <c:idx val="3"/>
          <c:order val="3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'LA TOLA'!$AA$48:$AC$48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'LA TOLA'!$AA$89:$AC$89</c:f>
              <c:numCache>
                <c:formatCode>0.0</c:formatCode>
                <c:ptCount val="3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3-5CA5-4A4D-97B3-E2ADB2696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2228159"/>
        <c:axId val="1952665673"/>
      </c:barChart>
      <c:catAx>
        <c:axId val="7222281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952665673"/>
        <c:crosses val="autoZero"/>
        <c:auto val="1"/>
        <c:lblAlgn val="ctr"/>
        <c:lblOffset val="100"/>
        <c:noMultiLvlLbl val="1"/>
      </c:catAx>
      <c:valAx>
        <c:axId val="195266567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722228159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 por sexo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PAYAN'!$C$13:$E$13</c:f>
              <c:numCache>
                <c:formatCode>_-* #,##0.0_-;\-* #,##0.0_-;_-* "-"_-;_-@</c:formatCode>
                <c:ptCount val="3"/>
                <c:pt idx="0" formatCode="_-* #,##0_-;\-* #,##0_-;_-* &quot;-&quot;_-;_-@">
                  <c:v>46.097448573463488</c:v>
                </c:pt>
                <c:pt idx="1">
                  <c:v>46.143843965867532</c:v>
                </c:pt>
                <c:pt idx="2">
                  <c:v>46.175067985654039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5273-4F4C-949F-CB432FB26631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PAYAN'!$C$15:$E$15</c:f>
              <c:numCache>
                <c:formatCode>_-* #,##0.0_-;\-* #,##0.0_-;_-* "-"_-;_-@</c:formatCode>
                <c:ptCount val="3"/>
                <c:pt idx="0" formatCode="_-* #,##0_-;\-* #,##0_-;_-* &quot;-&quot;_-;_-@">
                  <c:v>53.902551426536519</c:v>
                </c:pt>
                <c:pt idx="1">
                  <c:v>53.856156034132461</c:v>
                </c:pt>
                <c:pt idx="2">
                  <c:v>53.824932014345961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5273-4F4C-949F-CB432FB26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44591534"/>
        <c:axId val="1522563905"/>
      </c:barChart>
      <c:catAx>
        <c:axId val="144459153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522563905"/>
        <c:crosses val="autoZero"/>
        <c:auto val="1"/>
        <c:lblAlgn val="ctr"/>
        <c:lblOffset val="100"/>
        <c:noMultiLvlLbl val="1"/>
      </c:catAx>
      <c:valAx>
        <c:axId val="152256390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444591534"/>
        <c:crosses val="autoZero"/>
        <c:crossBetween val="between"/>
      </c:valAx>
    </c:plotArea>
    <c:legend>
      <c:legendPos val="b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habitantes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PAYAN'!$C$7:$E$7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PAYAN'!$C$10:$E$10</c:f>
              <c:numCache>
                <c:formatCode>_-* #,##0.0_-;\-* #,##0.0_-;_-* "-"_-;_-@</c:formatCode>
                <c:ptCount val="3"/>
                <c:pt idx="0">
                  <c:v>32.320045496398201</c:v>
                </c:pt>
                <c:pt idx="1">
                  <c:v>33.323403563884526</c:v>
                </c:pt>
                <c:pt idx="2" formatCode="_-* #,##0_-;\-* #,##0_-;_-* &quot;-&quot;_-;_-@">
                  <c:v>34.356550939717273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60B-458A-8169-7DCFF4224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8384753"/>
        <c:axId val="685564828"/>
      </c:barChart>
      <c:catAx>
        <c:axId val="3683847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5564828"/>
        <c:crosses val="autoZero"/>
        <c:auto val="1"/>
        <c:lblAlgn val="ctr"/>
        <c:lblOffset val="100"/>
        <c:noMultiLvlLbl val="1"/>
      </c:catAx>
      <c:valAx>
        <c:axId val="68556482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_-;\-* #,##0.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36838475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5B9BD5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PAYAN'!$C$40:$E$40</c:f>
              <c:numCache>
                <c:formatCode>_-* #,##0.0_-;\-* #,##0.0_-;_-* "-"_-;_-@</c:formatCode>
                <c:ptCount val="3"/>
                <c:pt idx="0" formatCode="_-* #,##0.00_-;\-* #,##0.00_-;_-* &quot;-&quot;_-;_-@">
                  <c:v>26.530612244897959</c:v>
                </c:pt>
                <c:pt idx="1">
                  <c:v>40.136054421768705</c:v>
                </c:pt>
                <c:pt idx="2">
                  <c:v>33.333333333333329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920-4525-BBF3-D842EE635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19088399"/>
        <c:axId val="881767159"/>
      </c:barChart>
      <c:catAx>
        <c:axId val="211908839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881767159"/>
        <c:crosses val="autoZero"/>
        <c:auto val="1"/>
        <c:lblAlgn val="ctr"/>
        <c:lblOffset val="100"/>
        <c:noMultiLvlLbl val="1"/>
      </c:catAx>
      <c:valAx>
        <c:axId val="88176715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.00_-;\-* #,##0.0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119088399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t>Número de nacimientos por sexo</a:t>
            </a:r>
          </a:p>
        </c:rich>
      </c:tx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C000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PAYAN'!$C$43:$E$43</c:f>
              <c:numCache>
                <c:formatCode>_-* #,##0_-;\-* #,##0_-;_-* "-"_-;_-@</c:formatCode>
                <c:ptCount val="3"/>
                <c:pt idx="0">
                  <c:v>53.846153846153847</c:v>
                </c:pt>
                <c:pt idx="1">
                  <c:v>51.694915254237287</c:v>
                </c:pt>
                <c:pt idx="2" formatCode="_-* #,##0.0_-;\-* #,##0.0_-;_-* &quot;-&quot;_-;_-@">
                  <c:v>52.551020408163261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BF8A-4ECD-AB58-6348FBD62620}"/>
            </c:ext>
          </c:extLst>
        </c:ser>
        <c:ser>
          <c:idx val="1"/>
          <c:order val="1"/>
          <c:spPr>
            <a:solidFill>
              <a:srgbClr val="ED7D31"/>
            </a:solidFill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0" i="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'MAGÜI PAYAN'!$C$38:$E$38</c:f>
              <c:numCache>
                <c:formatCode>General</c:formatCode>
                <c:ptCount val="3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</c:numCache>
            </c:numRef>
          </c:cat>
          <c:val>
            <c:numRef>
              <c:f>'MAGÜI PAYAN'!$C$45:$E$45</c:f>
              <c:numCache>
                <c:formatCode>_-* #,##0_-;\-* #,##0_-;_-* "-"_-;_-@</c:formatCode>
                <c:ptCount val="3"/>
                <c:pt idx="0">
                  <c:v>46.153846153846153</c:v>
                </c:pt>
                <c:pt idx="1">
                  <c:v>47.457627118644069</c:v>
                </c:pt>
                <c:pt idx="2" formatCode="_-* #,##0.0_-;\-* #,##0.0_-;_-* &quot;-&quot;_-;_-@">
                  <c:v>46.938775510204081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BF8A-4ECD-AB58-6348FBD62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3342414"/>
        <c:axId val="1106694369"/>
      </c:barChart>
      <c:catAx>
        <c:axId val="1083342414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06694369"/>
        <c:crosses val="autoZero"/>
        <c:auto val="1"/>
        <c:lblAlgn val="ctr"/>
        <c:lblOffset val="100"/>
        <c:noMultiLvlLbl val="1"/>
      </c:catAx>
      <c:valAx>
        <c:axId val="110669436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/>
              </a:p>
            </c:rich>
          </c:tx>
          <c:overlay val="0"/>
        </c:title>
        <c:numFmt formatCode="_-* #,##0_-;\-* #,##0_-;_-* &quot;-&quot;_-;_-@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83342414"/>
        <c:crosses val="max"/>
        <c:crossBetween val="between"/>
      </c:valAx>
    </c:plotArea>
    <c:legend>
      <c:legendPos val="t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9.xml"/><Relationship Id="rId13" Type="http://schemas.openxmlformats.org/officeDocument/2006/relationships/chart" Target="../charts/chart184.xml"/><Relationship Id="rId18" Type="http://schemas.openxmlformats.org/officeDocument/2006/relationships/chart" Target="../charts/chart189.xml"/><Relationship Id="rId3" Type="http://schemas.openxmlformats.org/officeDocument/2006/relationships/chart" Target="../charts/chart174.xml"/><Relationship Id="rId7" Type="http://schemas.openxmlformats.org/officeDocument/2006/relationships/chart" Target="../charts/chart178.xml"/><Relationship Id="rId12" Type="http://schemas.openxmlformats.org/officeDocument/2006/relationships/chart" Target="../charts/chart183.xml"/><Relationship Id="rId17" Type="http://schemas.openxmlformats.org/officeDocument/2006/relationships/chart" Target="../charts/chart188.xml"/><Relationship Id="rId2" Type="http://schemas.openxmlformats.org/officeDocument/2006/relationships/chart" Target="../charts/chart173.xml"/><Relationship Id="rId16" Type="http://schemas.openxmlformats.org/officeDocument/2006/relationships/chart" Target="../charts/chart187.xml"/><Relationship Id="rId1" Type="http://schemas.openxmlformats.org/officeDocument/2006/relationships/chart" Target="../charts/chart172.xml"/><Relationship Id="rId6" Type="http://schemas.openxmlformats.org/officeDocument/2006/relationships/chart" Target="../charts/chart177.xml"/><Relationship Id="rId11" Type="http://schemas.openxmlformats.org/officeDocument/2006/relationships/chart" Target="../charts/chart182.xml"/><Relationship Id="rId5" Type="http://schemas.openxmlformats.org/officeDocument/2006/relationships/chart" Target="../charts/chart176.xml"/><Relationship Id="rId15" Type="http://schemas.openxmlformats.org/officeDocument/2006/relationships/chart" Target="../charts/chart186.xml"/><Relationship Id="rId10" Type="http://schemas.openxmlformats.org/officeDocument/2006/relationships/chart" Target="../charts/chart181.xml"/><Relationship Id="rId19" Type="http://schemas.openxmlformats.org/officeDocument/2006/relationships/chart" Target="../charts/chart190.xml"/><Relationship Id="rId4" Type="http://schemas.openxmlformats.org/officeDocument/2006/relationships/chart" Target="../charts/chart175.xml"/><Relationship Id="rId9" Type="http://schemas.openxmlformats.org/officeDocument/2006/relationships/chart" Target="../charts/chart180.xml"/><Relationship Id="rId14" Type="http://schemas.openxmlformats.org/officeDocument/2006/relationships/chart" Target="../charts/chart18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4.xml"/><Relationship Id="rId2" Type="http://schemas.openxmlformats.org/officeDocument/2006/relationships/chart" Target="../charts/chart193.xml"/><Relationship Id="rId1" Type="http://schemas.openxmlformats.org/officeDocument/2006/relationships/chart" Target="../charts/chart192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18" Type="http://schemas.openxmlformats.org/officeDocument/2006/relationships/chart" Target="../charts/chart3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17" Type="http://schemas.openxmlformats.org/officeDocument/2006/relationships/chart" Target="../charts/chart36.xml"/><Relationship Id="rId2" Type="http://schemas.openxmlformats.org/officeDocument/2006/relationships/chart" Target="../charts/chart21.xml"/><Relationship Id="rId16" Type="http://schemas.openxmlformats.org/officeDocument/2006/relationships/chart" Target="../charts/chart35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5" Type="http://schemas.openxmlformats.org/officeDocument/2006/relationships/chart" Target="../charts/chart34.xml"/><Relationship Id="rId10" Type="http://schemas.openxmlformats.org/officeDocument/2006/relationships/chart" Target="../charts/chart29.xml"/><Relationship Id="rId19" Type="http://schemas.openxmlformats.org/officeDocument/2006/relationships/chart" Target="../charts/chart38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Relationship Id="rId14" Type="http://schemas.openxmlformats.org/officeDocument/2006/relationships/chart" Target="../charts/chart3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13" Type="http://schemas.openxmlformats.org/officeDocument/2006/relationships/chart" Target="../charts/chart51.xml"/><Relationship Id="rId18" Type="http://schemas.openxmlformats.org/officeDocument/2006/relationships/chart" Target="../charts/chart5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12" Type="http://schemas.openxmlformats.org/officeDocument/2006/relationships/chart" Target="../charts/chart50.xml"/><Relationship Id="rId17" Type="http://schemas.openxmlformats.org/officeDocument/2006/relationships/chart" Target="../charts/chart55.xml"/><Relationship Id="rId2" Type="http://schemas.openxmlformats.org/officeDocument/2006/relationships/chart" Target="../charts/chart40.xml"/><Relationship Id="rId16" Type="http://schemas.openxmlformats.org/officeDocument/2006/relationships/chart" Target="../charts/chart54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11" Type="http://schemas.openxmlformats.org/officeDocument/2006/relationships/chart" Target="../charts/chart49.xml"/><Relationship Id="rId5" Type="http://schemas.openxmlformats.org/officeDocument/2006/relationships/chart" Target="../charts/chart43.xml"/><Relationship Id="rId15" Type="http://schemas.openxmlformats.org/officeDocument/2006/relationships/chart" Target="../charts/chart53.xml"/><Relationship Id="rId10" Type="http://schemas.openxmlformats.org/officeDocument/2006/relationships/chart" Target="../charts/chart48.xml"/><Relationship Id="rId19" Type="http://schemas.openxmlformats.org/officeDocument/2006/relationships/chart" Target="../charts/chart57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Relationship Id="rId14" Type="http://schemas.openxmlformats.org/officeDocument/2006/relationships/chart" Target="../charts/chart5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5.xml"/><Relationship Id="rId13" Type="http://schemas.openxmlformats.org/officeDocument/2006/relationships/chart" Target="../charts/chart70.xml"/><Relationship Id="rId18" Type="http://schemas.openxmlformats.org/officeDocument/2006/relationships/chart" Target="../charts/chart75.xml"/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12" Type="http://schemas.openxmlformats.org/officeDocument/2006/relationships/chart" Target="../charts/chart69.xml"/><Relationship Id="rId17" Type="http://schemas.openxmlformats.org/officeDocument/2006/relationships/chart" Target="../charts/chart74.xml"/><Relationship Id="rId2" Type="http://schemas.openxmlformats.org/officeDocument/2006/relationships/chart" Target="../charts/chart59.xml"/><Relationship Id="rId16" Type="http://schemas.openxmlformats.org/officeDocument/2006/relationships/chart" Target="../charts/chart73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11" Type="http://schemas.openxmlformats.org/officeDocument/2006/relationships/chart" Target="../charts/chart68.xml"/><Relationship Id="rId5" Type="http://schemas.openxmlformats.org/officeDocument/2006/relationships/chart" Target="../charts/chart62.xml"/><Relationship Id="rId15" Type="http://schemas.openxmlformats.org/officeDocument/2006/relationships/chart" Target="../charts/chart72.xml"/><Relationship Id="rId10" Type="http://schemas.openxmlformats.org/officeDocument/2006/relationships/chart" Target="../charts/chart67.xml"/><Relationship Id="rId19" Type="http://schemas.openxmlformats.org/officeDocument/2006/relationships/chart" Target="../charts/chart76.xml"/><Relationship Id="rId4" Type="http://schemas.openxmlformats.org/officeDocument/2006/relationships/chart" Target="../charts/chart61.xml"/><Relationship Id="rId9" Type="http://schemas.openxmlformats.org/officeDocument/2006/relationships/chart" Target="../charts/chart66.xml"/><Relationship Id="rId14" Type="http://schemas.openxmlformats.org/officeDocument/2006/relationships/chart" Target="../charts/chart7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4.xml"/><Relationship Id="rId13" Type="http://schemas.openxmlformats.org/officeDocument/2006/relationships/chart" Target="../charts/chart89.xml"/><Relationship Id="rId18" Type="http://schemas.openxmlformats.org/officeDocument/2006/relationships/chart" Target="../charts/chart94.xml"/><Relationship Id="rId3" Type="http://schemas.openxmlformats.org/officeDocument/2006/relationships/chart" Target="../charts/chart79.xml"/><Relationship Id="rId7" Type="http://schemas.openxmlformats.org/officeDocument/2006/relationships/chart" Target="../charts/chart83.xml"/><Relationship Id="rId12" Type="http://schemas.openxmlformats.org/officeDocument/2006/relationships/chart" Target="../charts/chart88.xml"/><Relationship Id="rId17" Type="http://schemas.openxmlformats.org/officeDocument/2006/relationships/chart" Target="../charts/chart93.xml"/><Relationship Id="rId2" Type="http://schemas.openxmlformats.org/officeDocument/2006/relationships/chart" Target="../charts/chart78.xml"/><Relationship Id="rId16" Type="http://schemas.openxmlformats.org/officeDocument/2006/relationships/chart" Target="../charts/chart92.xml"/><Relationship Id="rId1" Type="http://schemas.openxmlformats.org/officeDocument/2006/relationships/chart" Target="../charts/chart77.xml"/><Relationship Id="rId6" Type="http://schemas.openxmlformats.org/officeDocument/2006/relationships/chart" Target="../charts/chart82.xml"/><Relationship Id="rId11" Type="http://schemas.openxmlformats.org/officeDocument/2006/relationships/chart" Target="../charts/chart87.xml"/><Relationship Id="rId5" Type="http://schemas.openxmlformats.org/officeDocument/2006/relationships/chart" Target="../charts/chart81.xml"/><Relationship Id="rId15" Type="http://schemas.openxmlformats.org/officeDocument/2006/relationships/chart" Target="../charts/chart91.xml"/><Relationship Id="rId10" Type="http://schemas.openxmlformats.org/officeDocument/2006/relationships/chart" Target="../charts/chart86.xml"/><Relationship Id="rId19" Type="http://schemas.openxmlformats.org/officeDocument/2006/relationships/chart" Target="../charts/chart95.xml"/><Relationship Id="rId4" Type="http://schemas.openxmlformats.org/officeDocument/2006/relationships/chart" Target="../charts/chart80.xml"/><Relationship Id="rId9" Type="http://schemas.openxmlformats.org/officeDocument/2006/relationships/chart" Target="../charts/chart85.xml"/><Relationship Id="rId14" Type="http://schemas.openxmlformats.org/officeDocument/2006/relationships/chart" Target="../charts/chart9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13" Type="http://schemas.openxmlformats.org/officeDocument/2006/relationships/chart" Target="../charts/chart108.xml"/><Relationship Id="rId18" Type="http://schemas.openxmlformats.org/officeDocument/2006/relationships/chart" Target="../charts/chart113.xml"/><Relationship Id="rId3" Type="http://schemas.openxmlformats.org/officeDocument/2006/relationships/chart" Target="../charts/chart98.xml"/><Relationship Id="rId7" Type="http://schemas.openxmlformats.org/officeDocument/2006/relationships/chart" Target="../charts/chart102.xml"/><Relationship Id="rId12" Type="http://schemas.openxmlformats.org/officeDocument/2006/relationships/chart" Target="../charts/chart107.xml"/><Relationship Id="rId17" Type="http://schemas.openxmlformats.org/officeDocument/2006/relationships/chart" Target="../charts/chart112.xml"/><Relationship Id="rId2" Type="http://schemas.openxmlformats.org/officeDocument/2006/relationships/chart" Target="../charts/chart97.xml"/><Relationship Id="rId16" Type="http://schemas.openxmlformats.org/officeDocument/2006/relationships/chart" Target="../charts/chart111.xml"/><Relationship Id="rId1" Type="http://schemas.openxmlformats.org/officeDocument/2006/relationships/chart" Target="../charts/chart96.xml"/><Relationship Id="rId6" Type="http://schemas.openxmlformats.org/officeDocument/2006/relationships/chart" Target="../charts/chart101.xml"/><Relationship Id="rId11" Type="http://schemas.openxmlformats.org/officeDocument/2006/relationships/chart" Target="../charts/chart106.xml"/><Relationship Id="rId5" Type="http://schemas.openxmlformats.org/officeDocument/2006/relationships/chart" Target="../charts/chart100.xml"/><Relationship Id="rId15" Type="http://schemas.openxmlformats.org/officeDocument/2006/relationships/chart" Target="../charts/chart110.xml"/><Relationship Id="rId10" Type="http://schemas.openxmlformats.org/officeDocument/2006/relationships/chart" Target="../charts/chart105.xml"/><Relationship Id="rId19" Type="http://schemas.openxmlformats.org/officeDocument/2006/relationships/chart" Target="../charts/chart114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Relationship Id="rId14" Type="http://schemas.openxmlformats.org/officeDocument/2006/relationships/chart" Target="../charts/chart109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2.xml"/><Relationship Id="rId13" Type="http://schemas.openxmlformats.org/officeDocument/2006/relationships/chart" Target="../charts/chart127.xml"/><Relationship Id="rId18" Type="http://schemas.openxmlformats.org/officeDocument/2006/relationships/chart" Target="../charts/chart132.xml"/><Relationship Id="rId3" Type="http://schemas.openxmlformats.org/officeDocument/2006/relationships/chart" Target="../charts/chart117.xml"/><Relationship Id="rId7" Type="http://schemas.openxmlformats.org/officeDocument/2006/relationships/chart" Target="../charts/chart121.xml"/><Relationship Id="rId12" Type="http://schemas.openxmlformats.org/officeDocument/2006/relationships/chart" Target="../charts/chart126.xml"/><Relationship Id="rId17" Type="http://schemas.openxmlformats.org/officeDocument/2006/relationships/chart" Target="../charts/chart131.xml"/><Relationship Id="rId2" Type="http://schemas.openxmlformats.org/officeDocument/2006/relationships/chart" Target="../charts/chart116.xml"/><Relationship Id="rId16" Type="http://schemas.openxmlformats.org/officeDocument/2006/relationships/chart" Target="../charts/chart130.xml"/><Relationship Id="rId1" Type="http://schemas.openxmlformats.org/officeDocument/2006/relationships/chart" Target="../charts/chart115.xml"/><Relationship Id="rId6" Type="http://schemas.openxmlformats.org/officeDocument/2006/relationships/chart" Target="../charts/chart120.xml"/><Relationship Id="rId11" Type="http://schemas.openxmlformats.org/officeDocument/2006/relationships/chart" Target="../charts/chart125.xml"/><Relationship Id="rId5" Type="http://schemas.openxmlformats.org/officeDocument/2006/relationships/chart" Target="../charts/chart119.xml"/><Relationship Id="rId15" Type="http://schemas.openxmlformats.org/officeDocument/2006/relationships/chart" Target="../charts/chart129.xml"/><Relationship Id="rId10" Type="http://schemas.openxmlformats.org/officeDocument/2006/relationships/chart" Target="../charts/chart124.xml"/><Relationship Id="rId19" Type="http://schemas.openxmlformats.org/officeDocument/2006/relationships/chart" Target="../charts/chart133.xml"/><Relationship Id="rId4" Type="http://schemas.openxmlformats.org/officeDocument/2006/relationships/chart" Target="../charts/chart118.xml"/><Relationship Id="rId9" Type="http://schemas.openxmlformats.org/officeDocument/2006/relationships/chart" Target="../charts/chart123.xml"/><Relationship Id="rId14" Type="http://schemas.openxmlformats.org/officeDocument/2006/relationships/chart" Target="../charts/chart128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1.xml"/><Relationship Id="rId13" Type="http://schemas.openxmlformats.org/officeDocument/2006/relationships/chart" Target="../charts/chart146.xml"/><Relationship Id="rId18" Type="http://schemas.openxmlformats.org/officeDocument/2006/relationships/chart" Target="../charts/chart151.xml"/><Relationship Id="rId3" Type="http://schemas.openxmlformats.org/officeDocument/2006/relationships/chart" Target="../charts/chart136.xml"/><Relationship Id="rId7" Type="http://schemas.openxmlformats.org/officeDocument/2006/relationships/chart" Target="../charts/chart140.xml"/><Relationship Id="rId12" Type="http://schemas.openxmlformats.org/officeDocument/2006/relationships/chart" Target="../charts/chart145.xml"/><Relationship Id="rId17" Type="http://schemas.openxmlformats.org/officeDocument/2006/relationships/chart" Target="../charts/chart150.xml"/><Relationship Id="rId2" Type="http://schemas.openxmlformats.org/officeDocument/2006/relationships/chart" Target="../charts/chart135.xml"/><Relationship Id="rId16" Type="http://schemas.openxmlformats.org/officeDocument/2006/relationships/chart" Target="../charts/chart149.xml"/><Relationship Id="rId1" Type="http://schemas.openxmlformats.org/officeDocument/2006/relationships/chart" Target="../charts/chart134.xml"/><Relationship Id="rId6" Type="http://schemas.openxmlformats.org/officeDocument/2006/relationships/chart" Target="../charts/chart139.xml"/><Relationship Id="rId11" Type="http://schemas.openxmlformats.org/officeDocument/2006/relationships/chart" Target="../charts/chart144.xml"/><Relationship Id="rId5" Type="http://schemas.openxmlformats.org/officeDocument/2006/relationships/chart" Target="../charts/chart138.xml"/><Relationship Id="rId15" Type="http://schemas.openxmlformats.org/officeDocument/2006/relationships/chart" Target="../charts/chart148.xml"/><Relationship Id="rId10" Type="http://schemas.openxmlformats.org/officeDocument/2006/relationships/chart" Target="../charts/chart143.xml"/><Relationship Id="rId19" Type="http://schemas.openxmlformats.org/officeDocument/2006/relationships/chart" Target="../charts/chart152.xml"/><Relationship Id="rId4" Type="http://schemas.openxmlformats.org/officeDocument/2006/relationships/chart" Target="../charts/chart137.xml"/><Relationship Id="rId9" Type="http://schemas.openxmlformats.org/officeDocument/2006/relationships/chart" Target="../charts/chart142.xml"/><Relationship Id="rId14" Type="http://schemas.openxmlformats.org/officeDocument/2006/relationships/chart" Target="../charts/chart14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0.xml"/><Relationship Id="rId13" Type="http://schemas.openxmlformats.org/officeDocument/2006/relationships/chart" Target="../charts/chart165.xml"/><Relationship Id="rId18" Type="http://schemas.openxmlformats.org/officeDocument/2006/relationships/chart" Target="../charts/chart170.xml"/><Relationship Id="rId3" Type="http://schemas.openxmlformats.org/officeDocument/2006/relationships/chart" Target="../charts/chart155.xml"/><Relationship Id="rId7" Type="http://schemas.openxmlformats.org/officeDocument/2006/relationships/chart" Target="../charts/chart159.xml"/><Relationship Id="rId12" Type="http://schemas.openxmlformats.org/officeDocument/2006/relationships/chart" Target="../charts/chart164.xml"/><Relationship Id="rId17" Type="http://schemas.openxmlformats.org/officeDocument/2006/relationships/chart" Target="../charts/chart169.xml"/><Relationship Id="rId2" Type="http://schemas.openxmlformats.org/officeDocument/2006/relationships/chart" Target="../charts/chart154.xml"/><Relationship Id="rId16" Type="http://schemas.openxmlformats.org/officeDocument/2006/relationships/chart" Target="../charts/chart168.xml"/><Relationship Id="rId1" Type="http://schemas.openxmlformats.org/officeDocument/2006/relationships/chart" Target="../charts/chart153.xml"/><Relationship Id="rId6" Type="http://schemas.openxmlformats.org/officeDocument/2006/relationships/chart" Target="../charts/chart158.xml"/><Relationship Id="rId11" Type="http://schemas.openxmlformats.org/officeDocument/2006/relationships/chart" Target="../charts/chart163.xml"/><Relationship Id="rId5" Type="http://schemas.openxmlformats.org/officeDocument/2006/relationships/chart" Target="../charts/chart157.xml"/><Relationship Id="rId15" Type="http://schemas.openxmlformats.org/officeDocument/2006/relationships/chart" Target="../charts/chart167.xml"/><Relationship Id="rId10" Type="http://schemas.openxmlformats.org/officeDocument/2006/relationships/chart" Target="../charts/chart162.xml"/><Relationship Id="rId19" Type="http://schemas.openxmlformats.org/officeDocument/2006/relationships/chart" Target="../charts/chart171.xml"/><Relationship Id="rId4" Type="http://schemas.openxmlformats.org/officeDocument/2006/relationships/chart" Target="../charts/chart156.xml"/><Relationship Id="rId9" Type="http://schemas.openxmlformats.org/officeDocument/2006/relationships/chart" Target="../charts/chart161.xml"/><Relationship Id="rId14" Type="http://schemas.openxmlformats.org/officeDocument/2006/relationships/chart" Target="../charts/chart1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90525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505200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9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12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15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18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057525"/>
    <xdr:graphicFrame macro="">
      <xdr:nvGraphicFramePr>
        <xdr:cNvPr id="20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057525"/>
    <xdr:graphicFrame macro="">
      <xdr:nvGraphicFramePr>
        <xdr:cNvPr id="23" name="Chart 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4143375"/>
    <xdr:graphicFrame macro="">
      <xdr:nvGraphicFramePr>
        <xdr:cNvPr id="26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6858000" cy="4962525"/>
    <xdr:graphicFrame macro="">
      <xdr:nvGraphicFramePr>
        <xdr:cNvPr id="29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29</xdr:col>
      <xdr:colOff>742950</xdr:colOff>
      <xdr:row>33</xdr:row>
      <xdr:rowOff>0</xdr:rowOff>
    </xdr:from>
    <xdr:ext cx="6858000" cy="3419475"/>
    <xdr:graphicFrame macro="">
      <xdr:nvGraphicFramePr>
        <xdr:cNvPr id="31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753225" cy="3724275"/>
    <xdr:graphicFrame macro="">
      <xdr:nvGraphicFramePr>
        <xdr:cNvPr id="33" name="Chart 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6867525" cy="3648075"/>
    <xdr:graphicFrame macro="">
      <xdr:nvGraphicFramePr>
        <xdr:cNvPr id="36" name="Chart 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752975" cy="2857500"/>
    <xdr:graphicFrame macro="">
      <xdr:nvGraphicFramePr>
        <xdr:cNvPr id="39" name="Chart 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591050" cy="2876550"/>
    <xdr:graphicFrame macro="">
      <xdr:nvGraphicFramePr>
        <xdr:cNvPr id="42" name="Chart 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591050" cy="2876550"/>
    <xdr:graphicFrame macro="">
      <xdr:nvGraphicFramePr>
        <xdr:cNvPr id="45" name="Chart 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733925" cy="2886075"/>
    <xdr:graphicFrame macro="">
      <xdr:nvGraphicFramePr>
        <xdr:cNvPr id="48" name="Chart 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905250"/>
    <xdr:graphicFrame macro="">
      <xdr:nvGraphicFramePr>
        <xdr:cNvPr id="148" name="Chart 14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505200"/>
    <xdr:graphicFrame macro="">
      <xdr:nvGraphicFramePr>
        <xdr:cNvPr id="149" name="Chart 1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152" name="Chart 1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153" name="Chart 1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156" name="Chart 1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158" name="Chart 1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160" name="Chart 1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162" name="Chart 1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400425"/>
    <xdr:graphicFrame macro="">
      <xdr:nvGraphicFramePr>
        <xdr:cNvPr id="164" name="Chart 1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400425"/>
    <xdr:graphicFrame macro="">
      <xdr:nvGraphicFramePr>
        <xdr:cNvPr id="166" name="Chart 1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4143375"/>
    <xdr:graphicFrame macro="">
      <xdr:nvGraphicFramePr>
        <xdr:cNvPr id="169" name="Chart 1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7077075" cy="5305425"/>
    <xdr:graphicFrame macro="">
      <xdr:nvGraphicFramePr>
        <xdr:cNvPr id="170" name="Chart 1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31</xdr:col>
      <xdr:colOff>704850</xdr:colOff>
      <xdr:row>33</xdr:row>
      <xdr:rowOff>180975</xdr:rowOff>
    </xdr:from>
    <xdr:ext cx="6410325" cy="3419475"/>
    <xdr:graphicFrame macro="">
      <xdr:nvGraphicFramePr>
        <xdr:cNvPr id="172" name="Chart 1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448425" cy="3724275"/>
    <xdr:graphicFrame macro="">
      <xdr:nvGraphicFramePr>
        <xdr:cNvPr id="174" name="Chart 1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7086600" cy="3648075"/>
    <xdr:graphicFrame macro="">
      <xdr:nvGraphicFramePr>
        <xdr:cNvPr id="176" name="Chart 1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972050" cy="2857500"/>
    <xdr:graphicFrame macro="">
      <xdr:nvGraphicFramePr>
        <xdr:cNvPr id="178" name="Chart 1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286250" cy="2876550"/>
    <xdr:graphicFrame macro="">
      <xdr:nvGraphicFramePr>
        <xdr:cNvPr id="179" name="Chart 1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286250" cy="2876550"/>
    <xdr:graphicFrame macro="">
      <xdr:nvGraphicFramePr>
        <xdr:cNvPr id="181" name="Chart 1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953000" cy="2886075"/>
    <xdr:graphicFrame macro="">
      <xdr:nvGraphicFramePr>
        <xdr:cNvPr id="182" name="Chart 1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19050</xdr:colOff>
      <xdr:row>5</xdr:row>
      <xdr:rowOff>0</xdr:rowOff>
    </xdr:from>
    <xdr:ext cx="5724525" cy="4581525"/>
    <xdr:graphicFrame macro="">
      <xdr:nvGraphicFramePr>
        <xdr:cNvPr id="165" name="Chart 1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17</xdr:row>
      <xdr:rowOff>71437</xdr:rowOff>
    </xdr:from>
    <xdr:to>
      <xdr:col>5</xdr:col>
      <xdr:colOff>409575</xdr:colOff>
      <xdr:row>31</xdr:row>
      <xdr:rowOff>147637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657225</xdr:colOff>
      <xdr:row>17</xdr:row>
      <xdr:rowOff>90487</xdr:rowOff>
    </xdr:from>
    <xdr:to>
      <xdr:col>12</xdr:col>
      <xdr:colOff>428625</xdr:colOff>
      <xdr:row>31</xdr:row>
      <xdr:rowOff>166687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</xdr:colOff>
      <xdr:row>17</xdr:row>
      <xdr:rowOff>80962</xdr:rowOff>
    </xdr:from>
    <xdr:to>
      <xdr:col>19</xdr:col>
      <xdr:colOff>9525</xdr:colOff>
      <xdr:row>31</xdr:row>
      <xdr:rowOff>157162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90525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505200"/>
    <xdr:graphicFrame macro="">
      <xdr:nvGraphicFramePr>
        <xdr:cNvPr id="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6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8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11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13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16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248025"/>
    <xdr:graphicFrame macro="">
      <xdr:nvGraphicFramePr>
        <xdr:cNvPr id="19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248025"/>
    <xdr:graphicFrame macro="">
      <xdr:nvGraphicFramePr>
        <xdr:cNvPr id="22" name="Chart 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4143375"/>
    <xdr:graphicFrame macro="">
      <xdr:nvGraphicFramePr>
        <xdr:cNvPr id="26" name="Chart 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6867525" cy="5153025"/>
    <xdr:graphicFrame macro="">
      <xdr:nvGraphicFramePr>
        <xdr:cNvPr id="28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30</xdr:col>
      <xdr:colOff>66675</xdr:colOff>
      <xdr:row>32</xdr:row>
      <xdr:rowOff>161925</xdr:rowOff>
    </xdr:from>
    <xdr:ext cx="6810375" cy="3419475"/>
    <xdr:graphicFrame macro="">
      <xdr:nvGraphicFramePr>
        <xdr:cNvPr id="30" name="Chart 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448425" cy="3724275"/>
    <xdr:graphicFrame macro="">
      <xdr:nvGraphicFramePr>
        <xdr:cNvPr id="34" name="Chart 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6877050" cy="3648075"/>
    <xdr:graphicFrame macro="">
      <xdr:nvGraphicFramePr>
        <xdr:cNvPr id="37" name="Chart 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762500" cy="2857500"/>
    <xdr:graphicFrame macro="">
      <xdr:nvGraphicFramePr>
        <xdr:cNvPr id="40" name="Chart 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286250" cy="2876550"/>
    <xdr:graphicFrame macro="">
      <xdr:nvGraphicFramePr>
        <xdr:cNvPr id="43" name="Chart 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286250" cy="2876550"/>
    <xdr:graphicFrame macro="">
      <xdr:nvGraphicFramePr>
        <xdr:cNvPr id="47" name="Chart 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743450" cy="2886075"/>
    <xdr:graphicFrame macro="">
      <xdr:nvGraphicFramePr>
        <xdr:cNvPr id="49" name="Chart 4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90525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505200"/>
    <xdr:graphicFrame macro="">
      <xdr:nvGraphicFramePr>
        <xdr:cNvPr id="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5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7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10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14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17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21" name="Chart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552825"/>
    <xdr:graphicFrame macro="">
      <xdr:nvGraphicFramePr>
        <xdr:cNvPr id="24" name="Chart 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552825"/>
    <xdr:graphicFrame macro="">
      <xdr:nvGraphicFramePr>
        <xdr:cNvPr id="25" name="Chart 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4143375"/>
    <xdr:graphicFrame macro="">
      <xdr:nvGraphicFramePr>
        <xdr:cNvPr id="27" name="Chart 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6410325" cy="5457825"/>
    <xdr:graphicFrame macro="">
      <xdr:nvGraphicFramePr>
        <xdr:cNvPr id="28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29</xdr:col>
      <xdr:colOff>742950</xdr:colOff>
      <xdr:row>33</xdr:row>
      <xdr:rowOff>0</xdr:rowOff>
    </xdr:from>
    <xdr:ext cx="6410325" cy="3419475"/>
    <xdr:graphicFrame macro="">
      <xdr:nvGraphicFramePr>
        <xdr:cNvPr id="32" name="Chart 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448425" cy="3724275"/>
    <xdr:graphicFrame macro="">
      <xdr:nvGraphicFramePr>
        <xdr:cNvPr id="35" name="Chart 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6419850" cy="3648075"/>
    <xdr:graphicFrame macro="">
      <xdr:nvGraphicFramePr>
        <xdr:cNvPr id="38" name="Chart 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305300" cy="2857500"/>
    <xdr:graphicFrame macro="">
      <xdr:nvGraphicFramePr>
        <xdr:cNvPr id="41" name="Chart 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286250" cy="2876550"/>
    <xdr:graphicFrame macro="">
      <xdr:nvGraphicFramePr>
        <xdr:cNvPr id="44" name="Chart 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286250" cy="2876550"/>
    <xdr:graphicFrame macro="">
      <xdr:nvGraphicFramePr>
        <xdr:cNvPr id="46" name="Chart 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286250" cy="2886075"/>
    <xdr:graphicFrame macro="">
      <xdr:nvGraphicFramePr>
        <xdr:cNvPr id="50" name="Chart 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905250"/>
    <xdr:graphicFrame macro="">
      <xdr:nvGraphicFramePr>
        <xdr:cNvPr id="51" name="Chart 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505200"/>
    <xdr:graphicFrame macro="">
      <xdr:nvGraphicFramePr>
        <xdr:cNvPr id="52" name="Chart 5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53" name="Chart 5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56" name="Chart 5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57" name="Chart 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60" name="Chart 6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62" name="Chart 6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64" name="Chart 6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162300"/>
    <xdr:graphicFrame macro="">
      <xdr:nvGraphicFramePr>
        <xdr:cNvPr id="66" name="Chart 6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162300"/>
    <xdr:graphicFrame macro="">
      <xdr:nvGraphicFramePr>
        <xdr:cNvPr id="68" name="Chart 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4143375"/>
    <xdr:graphicFrame macro="">
      <xdr:nvGraphicFramePr>
        <xdr:cNvPr id="70" name="Chart 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6410325" cy="5067300"/>
    <xdr:graphicFrame macro="">
      <xdr:nvGraphicFramePr>
        <xdr:cNvPr id="73" name="Chart 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29</xdr:col>
      <xdr:colOff>742950</xdr:colOff>
      <xdr:row>33</xdr:row>
      <xdr:rowOff>0</xdr:rowOff>
    </xdr:from>
    <xdr:ext cx="6410325" cy="3419475"/>
    <xdr:graphicFrame macro="">
      <xdr:nvGraphicFramePr>
        <xdr:cNvPr id="74" name="Chart 7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448425" cy="3724275"/>
    <xdr:graphicFrame macro="">
      <xdr:nvGraphicFramePr>
        <xdr:cNvPr id="76" name="Chart 7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6419850" cy="3648075"/>
    <xdr:graphicFrame macro="">
      <xdr:nvGraphicFramePr>
        <xdr:cNvPr id="78" name="Chart 7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305300" cy="2857500"/>
    <xdr:graphicFrame macro="">
      <xdr:nvGraphicFramePr>
        <xdr:cNvPr id="80" name="Chart 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286250" cy="2876550"/>
    <xdr:graphicFrame macro="">
      <xdr:nvGraphicFramePr>
        <xdr:cNvPr id="83" name="Chart 8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286250" cy="2876550"/>
    <xdr:graphicFrame macro="">
      <xdr:nvGraphicFramePr>
        <xdr:cNvPr id="84" name="Chart 8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286250" cy="2886075"/>
    <xdr:graphicFrame macro="">
      <xdr:nvGraphicFramePr>
        <xdr:cNvPr id="86" name="Chart 8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714750"/>
    <xdr:graphicFrame macro="">
      <xdr:nvGraphicFramePr>
        <xdr:cNvPr id="54" name="Chart 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314700"/>
    <xdr:graphicFrame macro="">
      <xdr:nvGraphicFramePr>
        <xdr:cNvPr id="55" name="Chart 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58" name="Chart 5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59" name="Chart 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61" name="Chart 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63" name="Chart 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65" name="Chart 6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67" name="Chart 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152775"/>
    <xdr:graphicFrame macro="">
      <xdr:nvGraphicFramePr>
        <xdr:cNvPr id="69" name="Chart 6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152775"/>
    <xdr:graphicFrame macro="">
      <xdr:nvGraphicFramePr>
        <xdr:cNvPr id="71" name="Chart 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3952875"/>
    <xdr:graphicFrame macro="">
      <xdr:nvGraphicFramePr>
        <xdr:cNvPr id="72" name="Chart 7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6410325" cy="5057775"/>
    <xdr:graphicFrame macro="">
      <xdr:nvGraphicFramePr>
        <xdr:cNvPr id="75" name="Chart 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29</xdr:col>
      <xdr:colOff>742950</xdr:colOff>
      <xdr:row>33</xdr:row>
      <xdr:rowOff>0</xdr:rowOff>
    </xdr:from>
    <xdr:ext cx="6410325" cy="3228975"/>
    <xdr:graphicFrame macro="">
      <xdr:nvGraphicFramePr>
        <xdr:cNvPr id="77" name="Chart 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448425" cy="3724275"/>
    <xdr:graphicFrame macro="">
      <xdr:nvGraphicFramePr>
        <xdr:cNvPr id="79" name="Chart 7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6419850" cy="3648075"/>
    <xdr:graphicFrame macro="">
      <xdr:nvGraphicFramePr>
        <xdr:cNvPr id="81" name="Chart 8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305300" cy="2857500"/>
    <xdr:graphicFrame macro="">
      <xdr:nvGraphicFramePr>
        <xdr:cNvPr id="82" name="Chart 8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286250" cy="2876550"/>
    <xdr:graphicFrame macro="">
      <xdr:nvGraphicFramePr>
        <xdr:cNvPr id="85" name="Chart 8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286250" cy="2876550"/>
    <xdr:graphicFrame macro="">
      <xdr:nvGraphicFramePr>
        <xdr:cNvPr id="86" name="Chart 8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286250" cy="2886075"/>
    <xdr:graphicFrame macro="">
      <xdr:nvGraphicFramePr>
        <xdr:cNvPr id="87" name="Chart 8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905250"/>
    <xdr:graphicFrame macro="">
      <xdr:nvGraphicFramePr>
        <xdr:cNvPr id="88" name="Chart 8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505200"/>
    <xdr:graphicFrame macro="">
      <xdr:nvGraphicFramePr>
        <xdr:cNvPr id="89" name="Chart 8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90" name="Chart 9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92" name="Chart 9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94" name="Chart 9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96" name="Chart 9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98" name="Chart 9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100" name="Chart 10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381375"/>
    <xdr:graphicFrame macro="">
      <xdr:nvGraphicFramePr>
        <xdr:cNvPr id="102" name="Chart 10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381375"/>
    <xdr:graphicFrame macro="">
      <xdr:nvGraphicFramePr>
        <xdr:cNvPr id="104" name="Chart 10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4143375"/>
    <xdr:graphicFrame macro="">
      <xdr:nvGraphicFramePr>
        <xdr:cNvPr id="109" name="Chart 10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6753225" cy="5286375"/>
    <xdr:graphicFrame macro="">
      <xdr:nvGraphicFramePr>
        <xdr:cNvPr id="112" name="Chart 1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32</xdr:col>
      <xdr:colOff>381000</xdr:colOff>
      <xdr:row>32</xdr:row>
      <xdr:rowOff>133350</xdr:rowOff>
    </xdr:from>
    <xdr:ext cx="6410325" cy="3419475"/>
    <xdr:graphicFrame macro="">
      <xdr:nvGraphicFramePr>
        <xdr:cNvPr id="116" name="Chart 1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448425" cy="3724275"/>
    <xdr:graphicFrame macro="">
      <xdr:nvGraphicFramePr>
        <xdr:cNvPr id="119" name="Chart 1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6762750" cy="3648075"/>
    <xdr:graphicFrame macro="">
      <xdr:nvGraphicFramePr>
        <xdr:cNvPr id="122" name="Chart 12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648200" cy="2857500"/>
    <xdr:graphicFrame macro="">
      <xdr:nvGraphicFramePr>
        <xdr:cNvPr id="125" name="Chart 12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286250" cy="2876550"/>
    <xdr:graphicFrame macro="">
      <xdr:nvGraphicFramePr>
        <xdr:cNvPr id="128" name="Chart 1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286250" cy="2876550"/>
    <xdr:graphicFrame macro="">
      <xdr:nvGraphicFramePr>
        <xdr:cNvPr id="132" name="Chart 13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629150" cy="2886075"/>
    <xdr:graphicFrame macro="">
      <xdr:nvGraphicFramePr>
        <xdr:cNvPr id="134" name="Chart 13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905250"/>
    <xdr:graphicFrame macro="">
      <xdr:nvGraphicFramePr>
        <xdr:cNvPr id="91" name="Chart 9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505200"/>
    <xdr:graphicFrame macro="">
      <xdr:nvGraphicFramePr>
        <xdr:cNvPr id="93" name="Chart 9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95" name="Chart 9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97" name="Chart 9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99" name="Chart 9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101" name="Chart 10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103" name="Chart 10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106" name="Chart 10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371850"/>
    <xdr:graphicFrame macro="">
      <xdr:nvGraphicFramePr>
        <xdr:cNvPr id="108" name="Chart 10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371850"/>
    <xdr:graphicFrame macro="">
      <xdr:nvGraphicFramePr>
        <xdr:cNvPr id="111" name="Chart 1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4143375"/>
    <xdr:graphicFrame macro="">
      <xdr:nvGraphicFramePr>
        <xdr:cNvPr id="114" name="Chart 1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6867525" cy="5276850"/>
    <xdr:graphicFrame macro="">
      <xdr:nvGraphicFramePr>
        <xdr:cNvPr id="117" name="Chart 1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32</xdr:col>
      <xdr:colOff>523875</xdr:colOff>
      <xdr:row>33</xdr:row>
      <xdr:rowOff>19050</xdr:rowOff>
    </xdr:from>
    <xdr:ext cx="6410325" cy="3419475"/>
    <xdr:graphicFrame macro="">
      <xdr:nvGraphicFramePr>
        <xdr:cNvPr id="121" name="Chart 1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448425" cy="3724275"/>
    <xdr:graphicFrame macro="">
      <xdr:nvGraphicFramePr>
        <xdr:cNvPr id="124" name="Chart 12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6877050" cy="3648075"/>
    <xdr:graphicFrame macro="">
      <xdr:nvGraphicFramePr>
        <xdr:cNvPr id="127" name="Chart 12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762500" cy="2857500"/>
    <xdr:graphicFrame macro="">
      <xdr:nvGraphicFramePr>
        <xdr:cNvPr id="130" name="Chart 13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286250" cy="2876550"/>
    <xdr:graphicFrame macro="">
      <xdr:nvGraphicFramePr>
        <xdr:cNvPr id="133" name="Chart 1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286250" cy="2876550"/>
    <xdr:graphicFrame macro="">
      <xdr:nvGraphicFramePr>
        <xdr:cNvPr id="136" name="Chart 13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743450" cy="2886075"/>
    <xdr:graphicFrame macro="">
      <xdr:nvGraphicFramePr>
        <xdr:cNvPr id="138" name="Chart 13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905250"/>
    <xdr:graphicFrame macro="">
      <xdr:nvGraphicFramePr>
        <xdr:cNvPr id="105" name="Chart 10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505200"/>
    <xdr:graphicFrame macro="">
      <xdr:nvGraphicFramePr>
        <xdr:cNvPr id="107" name="Chart 10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110" name="Chart 1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113" name="Chart 1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115" name="Chart 1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118" name="Chart 1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120" name="Chart 1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123" name="Chart 12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362325"/>
    <xdr:graphicFrame macro="">
      <xdr:nvGraphicFramePr>
        <xdr:cNvPr id="126" name="Chart 12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362325"/>
    <xdr:graphicFrame macro="">
      <xdr:nvGraphicFramePr>
        <xdr:cNvPr id="129" name="Chart 1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4143375"/>
    <xdr:graphicFrame macro="">
      <xdr:nvGraphicFramePr>
        <xdr:cNvPr id="131" name="Chart 1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6724650" cy="5267325"/>
    <xdr:graphicFrame macro="">
      <xdr:nvGraphicFramePr>
        <xdr:cNvPr id="135" name="Chart 13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31</xdr:col>
      <xdr:colOff>571500</xdr:colOff>
      <xdr:row>33</xdr:row>
      <xdr:rowOff>0</xdr:rowOff>
    </xdr:from>
    <xdr:ext cx="6410325" cy="3419475"/>
    <xdr:graphicFrame macro="">
      <xdr:nvGraphicFramePr>
        <xdr:cNvPr id="137" name="Chart 13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448425" cy="3724275"/>
    <xdr:graphicFrame macro="">
      <xdr:nvGraphicFramePr>
        <xdr:cNvPr id="139" name="Chart 13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6734175" cy="3648075"/>
    <xdr:graphicFrame macro="">
      <xdr:nvGraphicFramePr>
        <xdr:cNvPr id="140" name="Chart 14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619625" cy="2857500"/>
    <xdr:graphicFrame macro="">
      <xdr:nvGraphicFramePr>
        <xdr:cNvPr id="141" name="Chart 14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286250" cy="2876550"/>
    <xdr:graphicFrame macro="">
      <xdr:nvGraphicFramePr>
        <xdr:cNvPr id="142" name="Chart 14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286250" cy="2876550"/>
    <xdr:graphicFrame macro="">
      <xdr:nvGraphicFramePr>
        <xdr:cNvPr id="143" name="Chart 14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600575" cy="2886075"/>
    <xdr:graphicFrame macro="">
      <xdr:nvGraphicFramePr>
        <xdr:cNvPr id="144" name="Chart 14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9525</xdr:colOff>
      <xdr:row>26</xdr:row>
      <xdr:rowOff>142875</xdr:rowOff>
    </xdr:from>
    <xdr:ext cx="4286250" cy="3705225"/>
    <xdr:graphicFrame macro="">
      <xdr:nvGraphicFramePr>
        <xdr:cNvPr id="145" name="Chart 14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7</xdr:col>
      <xdr:colOff>9525</xdr:colOff>
      <xdr:row>26</xdr:row>
      <xdr:rowOff>180975</xdr:rowOff>
    </xdr:from>
    <xdr:ext cx="4962525" cy="3305175"/>
    <xdr:graphicFrame macro="">
      <xdr:nvGraphicFramePr>
        <xdr:cNvPr id="146" name="Chart 14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7</xdr:col>
      <xdr:colOff>9525</xdr:colOff>
      <xdr:row>46</xdr:row>
      <xdr:rowOff>9525</xdr:rowOff>
    </xdr:from>
    <xdr:ext cx="5095875" cy="3190875"/>
    <xdr:graphicFrame macro="">
      <xdr:nvGraphicFramePr>
        <xdr:cNvPr id="147" name="Chart 14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11</xdr:col>
      <xdr:colOff>0</xdr:colOff>
      <xdr:row>45</xdr:row>
      <xdr:rowOff>161925</xdr:rowOff>
    </xdr:from>
    <xdr:ext cx="4286250" cy="3200400"/>
    <xdr:graphicFrame macro="">
      <xdr:nvGraphicFramePr>
        <xdr:cNvPr id="150" name="Chart 15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7</xdr:col>
      <xdr:colOff>9525</xdr:colOff>
      <xdr:row>62</xdr:row>
      <xdr:rowOff>180975</xdr:rowOff>
    </xdr:from>
    <xdr:ext cx="4962525" cy="2886075"/>
    <xdr:graphicFrame macro="">
      <xdr:nvGraphicFramePr>
        <xdr:cNvPr id="151" name="Chart 15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11</xdr:col>
      <xdr:colOff>9525</xdr:colOff>
      <xdr:row>62</xdr:row>
      <xdr:rowOff>180975</xdr:rowOff>
    </xdr:from>
    <xdr:ext cx="4286250" cy="2886075"/>
    <xdr:graphicFrame macro="">
      <xdr:nvGraphicFramePr>
        <xdr:cNvPr id="154" name="Chart 15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6</xdr:col>
      <xdr:colOff>742950</xdr:colOff>
      <xdr:row>78</xdr:row>
      <xdr:rowOff>161925</xdr:rowOff>
    </xdr:from>
    <xdr:ext cx="4924425" cy="2886075"/>
    <xdr:graphicFrame macro="">
      <xdr:nvGraphicFramePr>
        <xdr:cNvPr id="155" name="Chart 15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10</xdr:col>
      <xdr:colOff>733425</xdr:colOff>
      <xdr:row>78</xdr:row>
      <xdr:rowOff>152400</xdr:rowOff>
    </xdr:from>
    <xdr:ext cx="4286250" cy="2886075"/>
    <xdr:graphicFrame macro="">
      <xdr:nvGraphicFramePr>
        <xdr:cNvPr id="157" name="Chart 15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  <xdr:oneCellAnchor>
    <xdr:from>
      <xdr:col>11</xdr:col>
      <xdr:colOff>200025</xdr:colOff>
      <xdr:row>5</xdr:row>
      <xdr:rowOff>0</xdr:rowOff>
    </xdr:from>
    <xdr:ext cx="4286250" cy="3352800"/>
    <xdr:graphicFrame macro="">
      <xdr:nvGraphicFramePr>
        <xdr:cNvPr id="159" name="Chart 15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 fLocksWithSheet="0"/>
  </xdr:oneCellAnchor>
  <xdr:oneCellAnchor>
    <xdr:from>
      <xdr:col>17</xdr:col>
      <xdr:colOff>295275</xdr:colOff>
      <xdr:row>5</xdr:row>
      <xdr:rowOff>0</xdr:rowOff>
    </xdr:from>
    <xdr:ext cx="4286250" cy="3352800"/>
    <xdr:graphicFrame macro="">
      <xdr:nvGraphicFramePr>
        <xdr:cNvPr id="161" name="Chart 16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 fLocksWithSheet="0"/>
  </xdr:oneCellAnchor>
  <xdr:oneCellAnchor>
    <xdr:from>
      <xdr:col>16</xdr:col>
      <xdr:colOff>295275</xdr:colOff>
      <xdr:row>20</xdr:row>
      <xdr:rowOff>0</xdr:rowOff>
    </xdr:from>
    <xdr:ext cx="5448300" cy="3943350"/>
    <xdr:graphicFrame macro="">
      <xdr:nvGraphicFramePr>
        <xdr:cNvPr id="163" name="Chart 16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 fLocksWithSheet="0"/>
  </xdr:oneCellAnchor>
  <xdr:oneCellAnchor>
    <xdr:from>
      <xdr:col>29</xdr:col>
      <xdr:colOff>742950</xdr:colOff>
      <xdr:row>6</xdr:row>
      <xdr:rowOff>238125</xdr:rowOff>
    </xdr:from>
    <xdr:ext cx="6781800" cy="5257800"/>
    <xdr:graphicFrame macro="">
      <xdr:nvGraphicFramePr>
        <xdr:cNvPr id="167" name="Chart 16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 fLocksWithSheet="0"/>
  </xdr:oneCellAnchor>
  <xdr:oneCellAnchor>
    <xdr:from>
      <xdr:col>31</xdr:col>
      <xdr:colOff>714375</xdr:colOff>
      <xdr:row>33</xdr:row>
      <xdr:rowOff>114300</xdr:rowOff>
    </xdr:from>
    <xdr:ext cx="6410325" cy="3219450"/>
    <xdr:graphicFrame macro="">
      <xdr:nvGraphicFramePr>
        <xdr:cNvPr id="168" name="Chart 16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 fLocksWithSheet="0"/>
  </xdr:oneCellAnchor>
  <xdr:oneCellAnchor>
    <xdr:from>
      <xdr:col>30</xdr:col>
      <xdr:colOff>9525</xdr:colOff>
      <xdr:row>50</xdr:row>
      <xdr:rowOff>142875</xdr:rowOff>
    </xdr:from>
    <xdr:ext cx="6448425" cy="3724275"/>
    <xdr:graphicFrame macro="">
      <xdr:nvGraphicFramePr>
        <xdr:cNvPr id="170" name="Chart 17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 fLocksWithSheet="0"/>
  </xdr:oneCellAnchor>
  <xdr:oneCellAnchor>
    <xdr:from>
      <xdr:col>29</xdr:col>
      <xdr:colOff>742950</xdr:colOff>
      <xdr:row>70</xdr:row>
      <xdr:rowOff>180975</xdr:rowOff>
    </xdr:from>
    <xdr:ext cx="6791325" cy="3648075"/>
    <xdr:graphicFrame macro="">
      <xdr:nvGraphicFramePr>
        <xdr:cNvPr id="171" name="Chart 17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 fLocksWithSheet="0"/>
  </xdr:oneCellAnchor>
  <xdr:oneCellAnchor>
    <xdr:from>
      <xdr:col>29</xdr:col>
      <xdr:colOff>723900</xdr:colOff>
      <xdr:row>90</xdr:row>
      <xdr:rowOff>66675</xdr:rowOff>
    </xdr:from>
    <xdr:ext cx="4676775" cy="2857500"/>
    <xdr:graphicFrame macro="">
      <xdr:nvGraphicFramePr>
        <xdr:cNvPr id="173" name="Chart 17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 fLocksWithSheet="0"/>
  </xdr:oneCellAnchor>
  <xdr:oneCellAnchor>
    <xdr:from>
      <xdr:col>30</xdr:col>
      <xdr:colOff>0</xdr:colOff>
      <xdr:row>107</xdr:row>
      <xdr:rowOff>38100</xdr:rowOff>
    </xdr:from>
    <xdr:ext cx="4286250" cy="2876550"/>
    <xdr:graphicFrame macro="">
      <xdr:nvGraphicFramePr>
        <xdr:cNvPr id="175" name="Chart 17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 fLocksWithSheet="0"/>
  </xdr:oneCellAnchor>
  <xdr:oneCellAnchor>
    <xdr:from>
      <xdr:col>30</xdr:col>
      <xdr:colOff>28575</xdr:colOff>
      <xdr:row>123</xdr:row>
      <xdr:rowOff>47625</xdr:rowOff>
    </xdr:from>
    <xdr:ext cx="4286250" cy="2876550"/>
    <xdr:graphicFrame macro="">
      <xdr:nvGraphicFramePr>
        <xdr:cNvPr id="177" name="Chart 17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 fLocksWithSheet="0"/>
  </xdr:oneCellAnchor>
  <xdr:oneCellAnchor>
    <xdr:from>
      <xdr:col>29</xdr:col>
      <xdr:colOff>733425</xdr:colOff>
      <xdr:row>139</xdr:row>
      <xdr:rowOff>142875</xdr:rowOff>
    </xdr:from>
    <xdr:ext cx="4657725" cy="2886075"/>
    <xdr:graphicFrame macro="">
      <xdr:nvGraphicFramePr>
        <xdr:cNvPr id="180" name="Chart 18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IC_CCT/Downloads/CANCELACIONES%202019%20%20A%202017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3">
          <cell r="B3" t="str">
            <v>Persona Natural</v>
          </cell>
          <cell r="D3" t="str">
            <v>Persona Juridica</v>
          </cell>
          <cell r="F3" t="str">
            <v>Persona Natural</v>
          </cell>
          <cell r="H3" t="str">
            <v>Persona Juridica</v>
          </cell>
          <cell r="J3" t="str">
            <v>Persona Natural</v>
          </cell>
          <cell r="L3" t="str">
            <v>Persona Juridica</v>
          </cell>
        </row>
        <row r="4">
          <cell r="A4" t="str">
            <v>BARBACOAS</v>
          </cell>
          <cell r="C4">
            <v>8.3650190114068437</v>
          </cell>
          <cell r="E4">
            <v>0</v>
          </cell>
          <cell r="G4">
            <v>8.9445438282647594</v>
          </cell>
          <cell r="I4">
            <v>5</v>
          </cell>
          <cell r="K4">
            <v>13.125</v>
          </cell>
          <cell r="M4">
            <v>5</v>
          </cell>
        </row>
        <row r="5">
          <cell r="A5" t="str">
            <v>EL CHARCO</v>
          </cell>
          <cell r="C5">
            <v>5.8935361216730033</v>
          </cell>
          <cell r="E5">
            <v>10</v>
          </cell>
          <cell r="G5">
            <v>7.1556350626118066</v>
          </cell>
          <cell r="I5">
            <v>0</v>
          </cell>
          <cell r="K5">
            <v>7.625</v>
          </cell>
          <cell r="M5">
            <v>10</v>
          </cell>
        </row>
        <row r="6">
          <cell r="A6" t="str">
            <v>LA TOLA</v>
          </cell>
          <cell r="C6">
            <v>3.2319391634980987</v>
          </cell>
          <cell r="E6">
            <v>10</v>
          </cell>
          <cell r="G6">
            <v>1.7889087656529516</v>
          </cell>
          <cell r="I6">
            <v>0</v>
          </cell>
          <cell r="K6">
            <v>1</v>
          </cell>
          <cell r="M6">
            <v>0</v>
          </cell>
        </row>
        <row r="7">
          <cell r="A7" t="str">
            <v>MAGUI</v>
          </cell>
          <cell r="C7">
            <v>2.6615969581749046</v>
          </cell>
          <cell r="E7">
            <v>10</v>
          </cell>
          <cell r="G7">
            <v>3.2200357781753133</v>
          </cell>
          <cell r="I7">
            <v>0</v>
          </cell>
          <cell r="K7">
            <v>2.25</v>
          </cell>
          <cell r="M7">
            <v>0</v>
          </cell>
        </row>
        <row r="8">
          <cell r="A8" t="str">
            <v>MOSQUERA</v>
          </cell>
          <cell r="C8">
            <v>2.0912547528517109</v>
          </cell>
          <cell r="E8">
            <v>0</v>
          </cell>
          <cell r="G8">
            <v>1.4311270125223614</v>
          </cell>
          <cell r="I8">
            <v>0</v>
          </cell>
          <cell r="K8">
            <v>1.5</v>
          </cell>
          <cell r="M8">
            <v>0</v>
          </cell>
        </row>
        <row r="9">
          <cell r="A9" t="str">
            <v>OLAYA HERRERA</v>
          </cell>
          <cell r="C9">
            <v>9.3155893536121681</v>
          </cell>
          <cell r="E9">
            <v>0</v>
          </cell>
          <cell r="G9">
            <v>4.2933810375670838</v>
          </cell>
          <cell r="I9">
            <v>0</v>
          </cell>
          <cell r="K9">
            <v>4.875</v>
          </cell>
          <cell r="M9">
            <v>0</v>
          </cell>
        </row>
        <row r="10">
          <cell r="A10" t="str">
            <v>FRANCISCO PIZARRO</v>
          </cell>
          <cell r="C10">
            <v>1.3307984790874523</v>
          </cell>
          <cell r="E10">
            <v>10</v>
          </cell>
          <cell r="G10">
            <v>1.2522361359570662</v>
          </cell>
          <cell r="I10">
            <v>5</v>
          </cell>
          <cell r="K10">
            <v>0.375</v>
          </cell>
          <cell r="M10">
            <v>0</v>
          </cell>
        </row>
        <row r="11">
          <cell r="A11" t="str">
            <v>ROBERTO PAYAN</v>
          </cell>
          <cell r="C11">
            <v>2.0912547528517109</v>
          </cell>
          <cell r="E11">
            <v>0</v>
          </cell>
          <cell r="G11">
            <v>1.4311270125223614</v>
          </cell>
          <cell r="I11">
            <v>0</v>
          </cell>
          <cell r="K11">
            <v>3.125</v>
          </cell>
          <cell r="M11">
            <v>0</v>
          </cell>
        </row>
        <row r="12">
          <cell r="A12" t="str">
            <v>SANTA BARBARA</v>
          </cell>
          <cell r="C12">
            <v>4.3726235741444865</v>
          </cell>
          <cell r="E12">
            <v>10</v>
          </cell>
          <cell r="G12">
            <v>4.8300536672629697</v>
          </cell>
          <cell r="I12">
            <v>0</v>
          </cell>
          <cell r="K12">
            <v>3.6249999999999996</v>
          </cell>
          <cell r="M12">
            <v>5</v>
          </cell>
        </row>
        <row r="13">
          <cell r="A13" t="str">
            <v>TUMACO</v>
          </cell>
          <cell r="C13">
            <v>60.646387832699624</v>
          </cell>
          <cell r="E13">
            <v>50</v>
          </cell>
          <cell r="G13">
            <v>65.65295169946333</v>
          </cell>
          <cell r="I13">
            <v>90</v>
          </cell>
          <cell r="K13">
            <v>62.5</v>
          </cell>
          <cell r="M13">
            <v>80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155"/>
  <sheetViews>
    <sheetView tabSelected="1" workbookViewId="0">
      <selection activeCell="A20" sqref="A20"/>
    </sheetView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30" width="11.25" customWidth="1"/>
    <col min="31" max="31" width="13.375" customWidth="1"/>
    <col min="32" max="41" width="9.375" customWidth="1"/>
    <col min="42" max="42" width="14" customWidth="1"/>
    <col min="43" max="51" width="6.875" customWidth="1"/>
    <col min="52" max="63" width="6.25" customWidth="1"/>
    <col min="64" max="64" width="9.375" hidden="1" customWidth="1"/>
    <col min="65" max="69" width="11.875" customWidth="1"/>
    <col min="70" max="70" width="10" customWidth="1"/>
    <col min="71" max="74" width="11.875" customWidth="1"/>
    <col min="75" max="76" width="10.875" customWidth="1"/>
    <col min="77" max="78" width="10" customWidth="1"/>
    <col min="79" max="80" width="11.875" customWidth="1"/>
    <col min="81" max="168" width="10" customWidth="1"/>
  </cols>
  <sheetData>
    <row r="1" spans="1:168" ht="14.25"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</row>
    <row r="2" spans="1:168" ht="14.25"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</row>
    <row r="3" spans="1:168" ht="14.25"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</row>
    <row r="4" spans="1:168" ht="26.25">
      <c r="B4" s="1" t="s">
        <v>0</v>
      </c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</row>
    <row r="5" spans="1:168" ht="14.25"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</row>
    <row r="6" spans="1:168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99" t="s">
        <v>28</v>
      </c>
      <c r="AQ6" s="95"/>
      <c r="AR6" s="95"/>
      <c r="AS6" s="95"/>
      <c r="AT6" s="95"/>
      <c r="AU6" s="95"/>
      <c r="AV6" s="95"/>
      <c r="AW6" s="96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</row>
    <row r="7" spans="1:168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91" t="s">
        <v>31</v>
      </c>
      <c r="AQ7" s="100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01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05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06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  <c r="FK7" s="13"/>
      <c r="FL7" s="13"/>
    </row>
    <row r="8" spans="1:168" ht="84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94" t="s">
        <v>38</v>
      </c>
      <c r="AR8" s="95"/>
      <c r="AS8" s="96"/>
      <c r="AT8" s="94" t="s">
        <v>39</v>
      </c>
      <c r="AU8" s="95"/>
      <c r="AV8" s="96"/>
      <c r="AW8" s="94" t="s">
        <v>40</v>
      </c>
      <c r="AX8" s="95"/>
      <c r="AY8" s="96"/>
      <c r="AZ8" s="94" t="s">
        <v>41</v>
      </c>
      <c r="BA8" s="95"/>
      <c r="BB8" s="96"/>
      <c r="BC8" s="94" t="s">
        <v>42</v>
      </c>
      <c r="BD8" s="95"/>
      <c r="BE8" s="96"/>
      <c r="BF8" s="94" t="s">
        <v>43</v>
      </c>
      <c r="BG8" s="95"/>
      <c r="BH8" s="96"/>
      <c r="BI8" s="94" t="s">
        <v>44</v>
      </c>
      <c r="BJ8" s="95"/>
      <c r="BK8" s="96"/>
      <c r="BL8" s="21" t="s">
        <v>45</v>
      </c>
      <c r="BM8" s="94" t="s">
        <v>46</v>
      </c>
      <c r="BN8" s="95"/>
      <c r="BO8" s="96"/>
      <c r="BP8" s="94" t="s">
        <v>47</v>
      </c>
      <c r="BQ8" s="95"/>
      <c r="BR8" s="96"/>
      <c r="BS8" s="94" t="s">
        <v>48</v>
      </c>
      <c r="BT8" s="95"/>
      <c r="BU8" s="96"/>
      <c r="BV8" s="94" t="s">
        <v>49</v>
      </c>
      <c r="BW8" s="95"/>
      <c r="BX8" s="96"/>
      <c r="BY8" s="94" t="s">
        <v>50</v>
      </c>
      <c r="BZ8" s="95"/>
      <c r="CA8" s="96"/>
      <c r="CB8" s="94" t="s">
        <v>51</v>
      </c>
      <c r="CC8" s="95"/>
      <c r="CD8" s="96"/>
      <c r="CE8" s="94" t="s">
        <v>52</v>
      </c>
      <c r="CF8" s="95"/>
      <c r="CG8" s="96"/>
      <c r="CH8" s="98" t="s">
        <v>53</v>
      </c>
      <c r="CI8" s="95"/>
      <c r="CJ8" s="96"/>
      <c r="CK8" s="94" t="s">
        <v>54</v>
      </c>
      <c r="CL8" s="95"/>
      <c r="CM8" s="96"/>
      <c r="CN8" s="94" t="s">
        <v>55</v>
      </c>
      <c r="CO8" s="95"/>
      <c r="CP8" s="96"/>
      <c r="CQ8" s="94" t="s">
        <v>56</v>
      </c>
      <c r="CR8" s="95"/>
      <c r="CS8" s="96"/>
      <c r="CT8" s="94" t="s">
        <v>57</v>
      </c>
      <c r="CU8" s="95"/>
      <c r="CV8" s="96"/>
      <c r="CW8" s="94" t="s">
        <v>58</v>
      </c>
      <c r="CX8" s="95"/>
      <c r="CY8" s="96"/>
      <c r="CZ8" s="94" t="s">
        <v>59</v>
      </c>
      <c r="DA8" s="95"/>
      <c r="DB8" s="96"/>
      <c r="DC8" s="98" t="s">
        <v>60</v>
      </c>
      <c r="DD8" s="95"/>
      <c r="DE8" s="96"/>
      <c r="DF8" s="94" t="s">
        <v>61</v>
      </c>
      <c r="DG8" s="95"/>
      <c r="DH8" s="96"/>
      <c r="DI8" s="94" t="s">
        <v>62</v>
      </c>
      <c r="DJ8" s="95"/>
      <c r="DK8" s="96"/>
      <c r="DL8" s="94" t="s">
        <v>63</v>
      </c>
      <c r="DM8" s="95"/>
      <c r="DN8" s="96"/>
      <c r="DO8" s="94" t="s">
        <v>64</v>
      </c>
      <c r="DP8" s="95"/>
      <c r="DQ8" s="96"/>
      <c r="DR8" s="94" t="s">
        <v>65</v>
      </c>
      <c r="DS8" s="95"/>
      <c r="DT8" s="96"/>
      <c r="DU8" s="94" t="s">
        <v>66</v>
      </c>
      <c r="DV8" s="95"/>
      <c r="DW8" s="96"/>
      <c r="DX8" s="94" t="s">
        <v>67</v>
      </c>
      <c r="DY8" s="95"/>
      <c r="DZ8" s="96"/>
      <c r="EA8" s="94" t="s">
        <v>68</v>
      </c>
      <c r="EB8" s="95"/>
      <c r="EC8" s="96"/>
      <c r="ED8" s="94" t="s">
        <v>69</v>
      </c>
      <c r="EE8" s="95"/>
      <c r="EF8" s="96"/>
      <c r="EG8" s="94" t="s">
        <v>70</v>
      </c>
      <c r="EH8" s="95"/>
      <c r="EI8" s="96"/>
      <c r="EJ8" s="94" t="s">
        <v>71</v>
      </c>
      <c r="EK8" s="95"/>
      <c r="EL8" s="96"/>
      <c r="EM8" s="94" t="s">
        <v>72</v>
      </c>
      <c r="EN8" s="95"/>
      <c r="EO8" s="96"/>
      <c r="EP8" s="98" t="s">
        <v>73</v>
      </c>
      <c r="EQ8" s="95"/>
      <c r="ER8" s="96"/>
      <c r="ES8" s="94" t="s">
        <v>74</v>
      </c>
      <c r="ET8" s="95"/>
      <c r="EU8" s="96"/>
      <c r="EV8" s="94" t="s">
        <v>75</v>
      </c>
      <c r="EW8" s="95"/>
      <c r="EX8" s="96"/>
      <c r="EY8" s="94" t="s">
        <v>76</v>
      </c>
      <c r="EZ8" s="95"/>
      <c r="FA8" s="96"/>
      <c r="FB8" s="94" t="s">
        <v>77</v>
      </c>
      <c r="FC8" s="95"/>
      <c r="FD8" s="96"/>
      <c r="FE8" s="94" t="s">
        <v>78</v>
      </c>
      <c r="FF8" s="95"/>
      <c r="FG8" s="96"/>
      <c r="FH8" s="98" t="s">
        <v>79</v>
      </c>
      <c r="FI8" s="95"/>
      <c r="FJ8" s="96"/>
      <c r="FK8" s="28"/>
      <c r="FL8" s="28"/>
    </row>
    <row r="9" spans="1:168">
      <c r="B9" s="5" t="s">
        <v>4</v>
      </c>
      <c r="C9" s="6">
        <f t="shared" ref="C9:E9" si="0">C12+C14</f>
        <v>208318</v>
      </c>
      <c r="D9" s="6">
        <f t="shared" si="0"/>
        <v>212692</v>
      </c>
      <c r="E9" s="6">
        <f t="shared" si="0"/>
        <v>217079</v>
      </c>
      <c r="F9" s="23"/>
      <c r="H9" s="5" t="s">
        <v>80</v>
      </c>
      <c r="I9" s="6">
        <v>42</v>
      </c>
      <c r="J9" s="6">
        <v>42</v>
      </c>
      <c r="K9" s="6">
        <v>42</v>
      </c>
      <c r="Z9" s="2" t="s">
        <v>81</v>
      </c>
      <c r="AA9" s="93"/>
      <c r="AB9" s="93"/>
      <c r="AC9" s="93"/>
      <c r="AP9" s="93"/>
      <c r="AQ9" s="29">
        <v>2017</v>
      </c>
      <c r="AR9" s="29">
        <v>2018</v>
      </c>
      <c r="AS9" s="30">
        <v>2019</v>
      </c>
      <c r="AT9" s="29">
        <v>2017</v>
      </c>
      <c r="AU9" s="29">
        <v>2018</v>
      </c>
      <c r="AV9" s="30">
        <v>2019</v>
      </c>
      <c r="AW9" s="29">
        <v>2017</v>
      </c>
      <c r="AX9" s="29">
        <v>2018</v>
      </c>
      <c r="AY9" s="30">
        <v>2019</v>
      </c>
      <c r="AZ9" s="29">
        <v>2017</v>
      </c>
      <c r="BA9" s="29">
        <v>2018</v>
      </c>
      <c r="BB9" s="30">
        <v>2019</v>
      </c>
      <c r="BC9" s="29">
        <v>2017</v>
      </c>
      <c r="BD9" s="29">
        <v>2018</v>
      </c>
      <c r="BE9" s="30">
        <v>2019</v>
      </c>
      <c r="BF9" s="29">
        <v>2017</v>
      </c>
      <c r="BG9" s="29">
        <v>2018</v>
      </c>
      <c r="BH9" s="30">
        <v>2019</v>
      </c>
      <c r="BI9" s="29">
        <v>2017</v>
      </c>
      <c r="BJ9" s="29">
        <v>2018</v>
      </c>
      <c r="BK9" s="30">
        <v>2019</v>
      </c>
      <c r="BL9" s="31"/>
      <c r="BM9" s="29">
        <v>2017</v>
      </c>
      <c r="BN9" s="29">
        <v>2018</v>
      </c>
      <c r="BO9" s="30">
        <v>2019</v>
      </c>
      <c r="BP9" s="29">
        <v>2017</v>
      </c>
      <c r="BQ9" s="29">
        <v>2018</v>
      </c>
      <c r="BR9" s="30">
        <v>2019</v>
      </c>
      <c r="BS9" s="29">
        <v>2017</v>
      </c>
      <c r="BT9" s="29">
        <v>2018</v>
      </c>
      <c r="BU9" s="30">
        <v>2019</v>
      </c>
      <c r="BV9" s="29">
        <v>2017</v>
      </c>
      <c r="BW9" s="29">
        <v>2018</v>
      </c>
      <c r="BX9" s="30">
        <v>2019</v>
      </c>
      <c r="BY9" s="29">
        <v>2017</v>
      </c>
      <c r="BZ9" s="29">
        <v>2018</v>
      </c>
      <c r="CA9" s="30">
        <v>2019</v>
      </c>
      <c r="CB9" s="29">
        <v>2017</v>
      </c>
      <c r="CC9" s="29">
        <v>2018</v>
      </c>
      <c r="CD9" s="30">
        <v>2019</v>
      </c>
      <c r="CE9" s="29">
        <v>2017</v>
      </c>
      <c r="CF9" s="29">
        <v>2018</v>
      </c>
      <c r="CG9" s="30">
        <v>2019</v>
      </c>
      <c r="CH9" s="29">
        <v>2017</v>
      </c>
      <c r="CI9" s="29">
        <v>2018</v>
      </c>
      <c r="CJ9" s="30">
        <v>2019</v>
      </c>
      <c r="CK9" s="29">
        <v>2017</v>
      </c>
      <c r="CL9" s="29">
        <v>2018</v>
      </c>
      <c r="CM9" s="30">
        <v>2019</v>
      </c>
      <c r="CN9" s="29">
        <v>2017</v>
      </c>
      <c r="CO9" s="29">
        <v>2018</v>
      </c>
      <c r="CP9" s="30">
        <v>2019</v>
      </c>
      <c r="CQ9" s="29">
        <v>2017</v>
      </c>
      <c r="CR9" s="29">
        <v>2018</v>
      </c>
      <c r="CS9" s="30">
        <v>2019</v>
      </c>
      <c r="CT9" s="29">
        <v>2017</v>
      </c>
      <c r="CU9" s="29">
        <v>2018</v>
      </c>
      <c r="CV9" s="30">
        <v>2019</v>
      </c>
      <c r="CW9" s="29">
        <v>2017</v>
      </c>
      <c r="CX9" s="29">
        <v>2018</v>
      </c>
      <c r="CY9" s="30">
        <v>2019</v>
      </c>
      <c r="CZ9" s="29">
        <v>2017</v>
      </c>
      <c r="DA9" s="29">
        <v>2018</v>
      </c>
      <c r="DB9" s="30">
        <v>2019</v>
      </c>
      <c r="DC9" s="29">
        <v>2017</v>
      </c>
      <c r="DD9" s="29">
        <v>2018</v>
      </c>
      <c r="DE9" s="30">
        <v>2019</v>
      </c>
      <c r="DF9" s="29">
        <v>2017</v>
      </c>
      <c r="DG9" s="29">
        <v>2018</v>
      </c>
      <c r="DH9" s="30">
        <v>2019</v>
      </c>
      <c r="DI9" s="29">
        <v>2017</v>
      </c>
      <c r="DJ9" s="29">
        <v>2018</v>
      </c>
      <c r="DK9" s="30">
        <v>2019</v>
      </c>
      <c r="DL9" s="29">
        <v>2017</v>
      </c>
      <c r="DM9" s="29">
        <v>2018</v>
      </c>
      <c r="DN9" s="30">
        <v>2019</v>
      </c>
      <c r="DO9" s="29">
        <v>2017</v>
      </c>
      <c r="DP9" s="29">
        <v>2018</v>
      </c>
      <c r="DQ9" s="30">
        <v>2019</v>
      </c>
      <c r="DR9" s="29">
        <v>2017</v>
      </c>
      <c r="DS9" s="29">
        <v>2018</v>
      </c>
      <c r="DT9" s="30">
        <v>2019</v>
      </c>
      <c r="DU9" s="29">
        <v>2017</v>
      </c>
      <c r="DV9" s="29">
        <v>2018</v>
      </c>
      <c r="DW9" s="30">
        <v>2019</v>
      </c>
      <c r="DX9" s="29">
        <v>2017</v>
      </c>
      <c r="DY9" s="29">
        <v>2018</v>
      </c>
      <c r="DZ9" s="30">
        <v>2019</v>
      </c>
      <c r="EA9" s="29">
        <v>2017</v>
      </c>
      <c r="EB9" s="29">
        <v>2018</v>
      </c>
      <c r="EC9" s="30">
        <v>2019</v>
      </c>
      <c r="ED9" s="29">
        <v>2017</v>
      </c>
      <c r="EE9" s="29">
        <v>2018</v>
      </c>
      <c r="EF9" s="30">
        <v>2019</v>
      </c>
      <c r="EG9" s="29">
        <v>2017</v>
      </c>
      <c r="EH9" s="29">
        <v>2018</v>
      </c>
      <c r="EI9" s="30">
        <v>2019</v>
      </c>
      <c r="EJ9" s="29">
        <v>2017</v>
      </c>
      <c r="EK9" s="29">
        <v>2018</v>
      </c>
      <c r="EL9" s="30">
        <v>2019</v>
      </c>
      <c r="EM9" s="29">
        <v>2017</v>
      </c>
      <c r="EN9" s="29">
        <v>2018</v>
      </c>
      <c r="EO9" s="30">
        <v>2019</v>
      </c>
      <c r="EP9" s="29">
        <v>2017</v>
      </c>
      <c r="EQ9" s="29">
        <v>2018</v>
      </c>
      <c r="ER9" s="30">
        <v>2019</v>
      </c>
      <c r="ES9" s="29">
        <v>2017</v>
      </c>
      <c r="ET9" s="29">
        <v>2018</v>
      </c>
      <c r="EU9" s="30">
        <v>2019</v>
      </c>
      <c r="EV9" s="29">
        <v>2017</v>
      </c>
      <c r="EW9" s="29">
        <v>2018</v>
      </c>
      <c r="EX9" s="30">
        <v>2019</v>
      </c>
      <c r="EY9" s="29">
        <v>2017</v>
      </c>
      <c r="EZ9" s="29">
        <v>2018</v>
      </c>
      <c r="FA9" s="30">
        <v>2019</v>
      </c>
      <c r="FB9" s="29">
        <v>2017</v>
      </c>
      <c r="FC9" s="29">
        <v>2018</v>
      </c>
      <c r="FD9" s="30">
        <v>2019</v>
      </c>
      <c r="FE9" s="29">
        <v>2017</v>
      </c>
      <c r="FF9" s="29">
        <v>2018</v>
      </c>
      <c r="FG9" s="30">
        <v>2019</v>
      </c>
      <c r="FH9" s="29">
        <v>2017</v>
      </c>
      <c r="FI9" s="29">
        <v>2018</v>
      </c>
      <c r="FJ9" s="30">
        <v>2019</v>
      </c>
      <c r="FK9" s="13"/>
      <c r="FL9" s="13"/>
    </row>
    <row r="10" spans="1:168">
      <c r="B10" s="32" t="s">
        <v>82</v>
      </c>
      <c r="C10" s="33">
        <f>(C9/(C9+D9+E9))*100</f>
        <v>32.647169908899855</v>
      </c>
      <c r="D10" s="33">
        <f>(D9/(C9+D9+E9))*100</f>
        <v>33.332654222216654</v>
      </c>
      <c r="E10" s="34">
        <f>(E9/(C9+D9+E9))*100</f>
        <v>34.020175868883499</v>
      </c>
      <c r="F10" s="23"/>
      <c r="H10" s="5" t="s">
        <v>83</v>
      </c>
      <c r="I10" s="6">
        <v>178317</v>
      </c>
      <c r="J10" s="6">
        <v>173738</v>
      </c>
      <c r="K10" s="6">
        <v>173018</v>
      </c>
      <c r="Z10" s="5" t="s">
        <v>84</v>
      </c>
      <c r="AA10" s="35">
        <v>286644098486.83002</v>
      </c>
      <c r="AB10" s="35">
        <v>281424758845.75</v>
      </c>
      <c r="AC10" s="35">
        <v>319765657425.51001</v>
      </c>
      <c r="AP10" s="37" t="s">
        <v>86</v>
      </c>
      <c r="AQ10" s="37">
        <v>852</v>
      </c>
      <c r="AR10" s="37">
        <v>813</v>
      </c>
      <c r="AS10" s="37">
        <v>942</v>
      </c>
      <c r="AT10" s="37">
        <v>752</v>
      </c>
      <c r="AU10" s="37">
        <v>743</v>
      </c>
      <c r="AV10" s="37">
        <v>843</v>
      </c>
      <c r="AW10" s="37">
        <v>100</v>
      </c>
      <c r="AX10" s="37">
        <v>70</v>
      </c>
      <c r="AY10" s="37">
        <v>99</v>
      </c>
      <c r="AZ10" s="37">
        <v>836</v>
      </c>
      <c r="BA10" s="37">
        <v>800</v>
      </c>
      <c r="BB10" s="37">
        <v>934</v>
      </c>
      <c r="BC10" s="37">
        <v>13</v>
      </c>
      <c r="BD10" s="37">
        <v>7</v>
      </c>
      <c r="BE10" s="37">
        <v>7</v>
      </c>
      <c r="BF10" s="37">
        <v>0</v>
      </c>
      <c r="BG10" s="37">
        <v>0</v>
      </c>
      <c r="BH10" s="37">
        <v>1</v>
      </c>
      <c r="BI10" s="37">
        <v>2</v>
      </c>
      <c r="BJ10" s="37">
        <v>0</v>
      </c>
      <c r="BK10" s="37">
        <v>0</v>
      </c>
      <c r="BL10" s="38"/>
      <c r="BM10" s="37">
        <v>4956042480</v>
      </c>
      <c r="BN10" s="37">
        <v>3152386314</v>
      </c>
      <c r="BO10" s="37">
        <v>4259863679</v>
      </c>
      <c r="BP10" s="37">
        <v>7941170652</v>
      </c>
      <c r="BQ10" s="37">
        <v>2797384698</v>
      </c>
      <c r="BR10" s="37">
        <v>0</v>
      </c>
      <c r="BS10" s="37">
        <v>5398987570</v>
      </c>
      <c r="BT10" s="37">
        <v>5449771012</v>
      </c>
      <c r="BU10" s="37">
        <v>3365000000</v>
      </c>
      <c r="BV10" s="37">
        <v>7498225562</v>
      </c>
      <c r="BW10" s="37">
        <v>500000000</v>
      </c>
      <c r="BX10" s="37">
        <v>666000000</v>
      </c>
      <c r="BY10" s="37">
        <v>0</v>
      </c>
      <c r="BZ10" s="37">
        <v>0</v>
      </c>
      <c r="CA10" s="37">
        <v>6798234288</v>
      </c>
      <c r="CB10" s="37">
        <v>6798234288</v>
      </c>
      <c r="CC10" s="37">
        <v>0</v>
      </c>
      <c r="CD10" s="37">
        <v>0</v>
      </c>
      <c r="CE10" s="37"/>
      <c r="CF10" s="37"/>
      <c r="CG10" s="37"/>
      <c r="CH10" s="37">
        <v>2346</v>
      </c>
      <c r="CI10" s="37">
        <v>2483</v>
      </c>
      <c r="CJ10" s="37">
        <v>2629</v>
      </c>
      <c r="CK10" s="37">
        <v>139</v>
      </c>
      <c r="CL10" s="37">
        <v>85</v>
      </c>
      <c r="CM10" s="37">
        <v>86</v>
      </c>
      <c r="CN10" s="37">
        <v>139</v>
      </c>
      <c r="CO10" s="37">
        <v>84</v>
      </c>
      <c r="CP10" s="37">
        <v>85</v>
      </c>
      <c r="CQ10" s="37">
        <v>0</v>
      </c>
      <c r="CR10" s="37">
        <v>1</v>
      </c>
      <c r="CS10" s="37">
        <v>1</v>
      </c>
      <c r="CT10" s="37">
        <v>0</v>
      </c>
      <c r="CU10" s="37">
        <v>0</v>
      </c>
      <c r="CV10" s="37">
        <v>0</v>
      </c>
      <c r="CW10" s="37">
        <v>0</v>
      </c>
      <c r="CX10" s="37">
        <v>0</v>
      </c>
      <c r="CY10" s="37">
        <v>0</v>
      </c>
      <c r="CZ10" s="37">
        <v>0</v>
      </c>
      <c r="DA10" s="37">
        <v>0</v>
      </c>
      <c r="DB10" s="37">
        <v>0</v>
      </c>
      <c r="DC10" s="37">
        <v>394</v>
      </c>
      <c r="DD10" s="37">
        <v>438</v>
      </c>
      <c r="DE10" s="37">
        <v>466</v>
      </c>
      <c r="DF10" s="37">
        <v>18</v>
      </c>
      <c r="DG10" s="37">
        <v>19</v>
      </c>
      <c r="DH10" s="37">
        <v>33</v>
      </c>
      <c r="DI10" s="37">
        <v>16</v>
      </c>
      <c r="DJ10" s="37">
        <v>18</v>
      </c>
      <c r="DK10" s="37">
        <v>29</v>
      </c>
      <c r="DL10" s="37">
        <v>2</v>
      </c>
      <c r="DM10" s="37">
        <v>1</v>
      </c>
      <c r="DN10" s="37">
        <v>4</v>
      </c>
      <c r="DO10" s="37">
        <v>0</v>
      </c>
      <c r="DP10" s="37">
        <v>0</v>
      </c>
      <c r="DQ10" s="37">
        <v>0</v>
      </c>
      <c r="DR10" s="37">
        <v>0</v>
      </c>
      <c r="DS10" s="37">
        <v>1</v>
      </c>
      <c r="DT10" s="37">
        <v>2</v>
      </c>
      <c r="DU10" s="37">
        <v>1</v>
      </c>
      <c r="DV10" s="37">
        <v>3</v>
      </c>
      <c r="DW10" s="37">
        <v>2</v>
      </c>
      <c r="DX10" s="37">
        <v>13</v>
      </c>
      <c r="DY10" s="37">
        <v>12</v>
      </c>
      <c r="DZ10" s="37">
        <v>27</v>
      </c>
      <c r="EA10" s="37">
        <v>3</v>
      </c>
      <c r="EB10" s="37">
        <v>2</v>
      </c>
      <c r="EC10" s="37">
        <v>3</v>
      </c>
      <c r="ED10" s="37">
        <v>1</v>
      </c>
      <c r="EE10" s="37">
        <v>1</v>
      </c>
      <c r="EF10" s="37">
        <v>0</v>
      </c>
      <c r="EG10" s="37">
        <v>0</v>
      </c>
      <c r="EH10" s="37">
        <v>0</v>
      </c>
      <c r="EI10" s="37">
        <v>0</v>
      </c>
      <c r="EJ10" s="37">
        <v>0</v>
      </c>
      <c r="EK10" s="37">
        <v>0</v>
      </c>
      <c r="EL10" s="37">
        <v>0</v>
      </c>
      <c r="EM10" s="37">
        <v>0</v>
      </c>
      <c r="EN10" s="37">
        <v>0</v>
      </c>
      <c r="EO10" s="37">
        <v>0</v>
      </c>
      <c r="EP10" s="37">
        <v>34</v>
      </c>
      <c r="EQ10" s="37">
        <v>53</v>
      </c>
      <c r="ER10" s="37">
        <v>63</v>
      </c>
      <c r="ES10" s="37">
        <v>53</v>
      </c>
      <c r="ET10" s="37">
        <v>38</v>
      </c>
      <c r="EU10" s="37">
        <v>40</v>
      </c>
      <c r="EV10" s="37">
        <v>49</v>
      </c>
      <c r="EW10" s="37">
        <v>23</v>
      </c>
      <c r="EX10" s="37">
        <v>30</v>
      </c>
      <c r="EY10" s="37">
        <v>4</v>
      </c>
      <c r="EZ10" s="37">
        <v>13</v>
      </c>
      <c r="FA10" s="37">
        <v>9</v>
      </c>
      <c r="FB10" s="37">
        <v>1</v>
      </c>
      <c r="FC10" s="37">
        <v>0</v>
      </c>
      <c r="FD10" s="37">
        <v>1</v>
      </c>
      <c r="FE10" s="37">
        <v>0</v>
      </c>
      <c r="FF10" s="37">
        <v>0</v>
      </c>
      <c r="FG10" s="37">
        <v>1</v>
      </c>
      <c r="FH10" s="37">
        <v>65</v>
      </c>
      <c r="FI10" s="37">
        <v>54</v>
      </c>
      <c r="FJ10" s="37">
        <v>59</v>
      </c>
      <c r="FK10" s="13"/>
      <c r="FL10" s="13"/>
    </row>
    <row r="11" spans="1:168">
      <c r="B11" s="5" t="s">
        <v>5</v>
      </c>
      <c r="C11" s="5"/>
      <c r="D11" s="5"/>
      <c r="E11" s="5"/>
      <c r="F11" s="40"/>
      <c r="H11" s="32" t="s">
        <v>82</v>
      </c>
      <c r="I11" s="39">
        <f>(I10/(I10+J10+K10))*100</f>
        <v>33.960420741496897</v>
      </c>
      <c r="J11" s="41">
        <f>(J10/(I10+J10+K10))*100</f>
        <v>33.088351524454694</v>
      </c>
      <c r="K11" s="41">
        <f>(K10/(I10+J10+K10))*100</f>
        <v>32.951227734048409</v>
      </c>
      <c r="Z11" s="32" t="s">
        <v>82</v>
      </c>
      <c r="AA11" s="42">
        <f t="shared" ref="AA11:AC11" si="1">(AA10/AA10)*100</f>
        <v>100</v>
      </c>
      <c r="AB11" s="42">
        <f t="shared" si="1"/>
        <v>100</v>
      </c>
      <c r="AC11" s="42">
        <f t="shared" si="1"/>
        <v>100</v>
      </c>
      <c r="AP11" s="44" t="s">
        <v>82</v>
      </c>
      <c r="AQ11" s="46">
        <f>(AQ10/(AQ10+AR10+AS10))*100</f>
        <v>32.681242807825086</v>
      </c>
      <c r="AR11" s="46">
        <f>(AR10/(AQ10+AR10+AS10))*100</f>
        <v>31.185270425776757</v>
      </c>
      <c r="AS11" s="46">
        <f>(AS10/(AQ10+AR10+AS10))*100</f>
        <v>36.133486766398157</v>
      </c>
      <c r="AT11" s="46">
        <f>(AT10/(AT10+AU10+AV10))*100</f>
        <v>32.164242942686059</v>
      </c>
      <c r="AU11" s="46">
        <f>(AU10/(AT10+AU10+AV10))*100</f>
        <v>31.779298545765609</v>
      </c>
      <c r="AV11" s="46">
        <f>(AV10/(AT10+AU10+AV10))*100</f>
        <v>36.056458511548335</v>
      </c>
      <c r="AW11" s="46">
        <f>(AW10/(AW10+AX10+AY10))*100</f>
        <v>37.174721189591075</v>
      </c>
      <c r="AX11" s="46">
        <f>(AX10/(AW10+AX10+AY10))*100</f>
        <v>26.022304832713754</v>
      </c>
      <c r="AY11" s="46">
        <f>(AY10/(AW10+AX10+AY10))*100</f>
        <v>36.802973977695167</v>
      </c>
      <c r="AZ11" s="46">
        <f>(AZ10/(AZ10+BA10+BB10))*100</f>
        <v>32.52918287937743</v>
      </c>
      <c r="BA11" s="46">
        <f>(BA10/(AZ10+BA10+BB10))*100</f>
        <v>31.1284046692607</v>
      </c>
      <c r="BB11" s="46">
        <f>(BB10/(AZ10+BA10+BB10))*100</f>
        <v>36.342412451361866</v>
      </c>
      <c r="BC11" s="46">
        <f>(BC10/(BC10+BD10+BE10))*100</f>
        <v>48.148148148148145</v>
      </c>
      <c r="BD11" s="46">
        <f>(BD10/(BC10+BD10+BE10))*100</f>
        <v>25.925925925925924</v>
      </c>
      <c r="BE11" s="46">
        <f>(BE10/(BC10+BD10+BE10))*100</f>
        <v>25.925925925925924</v>
      </c>
      <c r="BF11" s="46">
        <f>(BF10/(BF10+BG10+BH10))*100</f>
        <v>0</v>
      </c>
      <c r="BG11" s="46">
        <f>(BG10/(BF10+BG10+BH10))*100</f>
        <v>0</v>
      </c>
      <c r="BH11" s="46">
        <f>(BH10/(BF10+BG10+BH10))*100</f>
        <v>100</v>
      </c>
      <c r="BI11" s="46">
        <f>(BI10/(BI10+BJ10+BK10))*100</f>
        <v>100</v>
      </c>
      <c r="BJ11" s="46">
        <f>(BJ10/(BI10+BJ10+BK10))*100</f>
        <v>0</v>
      </c>
      <c r="BK11" s="46">
        <f>(BK10/(BI10+BJ10+BK10))*100</f>
        <v>0</v>
      </c>
      <c r="BL11" s="48"/>
      <c r="BM11" s="46">
        <f>(BM10/(BM10+BN10+BO10))*100</f>
        <v>40.070547254756853</v>
      </c>
      <c r="BN11" s="46">
        <f>(BN10/(BM10+BN10+BO10))*100</f>
        <v>25.487643673382269</v>
      </c>
      <c r="BO11" s="46">
        <f>(BO10/(BM10+BN10+BO10))*100</f>
        <v>34.441809071860881</v>
      </c>
      <c r="BP11" s="46">
        <f>(BP10/(BP10+BQ10+BR10))*100</f>
        <v>73.950083537074661</v>
      </c>
      <c r="BQ11" s="46">
        <f>(BQ10/(BP10+BQ10+BR10))*100</f>
        <v>26.049916462925342</v>
      </c>
      <c r="BR11" s="46">
        <f>(BR10/(BP10+BQ10+BR10))*100</f>
        <v>0</v>
      </c>
      <c r="BS11" s="46">
        <f>(BS10/(BS10+BT10+BU10))*100</f>
        <v>37.984235758986102</v>
      </c>
      <c r="BT11" s="46">
        <f>(BT10/(BS10+BT10+BU10))*100</f>
        <v>38.341519454970012</v>
      </c>
      <c r="BU11" s="46">
        <f>(BU10/(BS10+BT10+BU10))*100</f>
        <v>23.674244786043882</v>
      </c>
      <c r="BV11" s="46">
        <f>(BV10/(BV10+BW10+BX10))*100</f>
        <v>86.542363288487067</v>
      </c>
      <c r="BW11" s="46">
        <f>(BW10/(BV10+BW10+BX10))*100</f>
        <v>5.7708562227757012</v>
      </c>
      <c r="BX11" s="46">
        <f>(BX10/(BV10+BW10+BX10))*100</f>
        <v>7.6867804887372344</v>
      </c>
      <c r="BY11" s="46">
        <f>(BY10/(BY10+BZ10+CA10))*100</f>
        <v>0</v>
      </c>
      <c r="BZ11" s="46">
        <f>(BZ10/(BY10+BZ10+CA10))*100</f>
        <v>0</v>
      </c>
      <c r="CA11" s="46">
        <f>(CA10/(BY10+BZ10+CA10))*100</f>
        <v>100</v>
      </c>
      <c r="CB11" s="46">
        <f>(CB10/(CB10+CC10+CD10))*100</f>
        <v>100</v>
      </c>
      <c r="CC11" s="46">
        <f>(CC10/(CB10+CC10+CD10))*100</f>
        <v>0</v>
      </c>
      <c r="CD11" s="46">
        <f>(CD10/(CB10+CC10+CD10))*100</f>
        <v>0</v>
      </c>
      <c r="CE11" s="46" t="e">
        <f>(CE10/(CE10+CF10+CG10))*100</f>
        <v>#DIV/0!</v>
      </c>
      <c r="CF11" s="46" t="e">
        <f>(CF10/(CE10+CF10+CG10))*100</f>
        <v>#DIV/0!</v>
      </c>
      <c r="CG11" s="46" t="e">
        <f>(CG10/(CE10+CF10+CG10))*100</f>
        <v>#DIV/0!</v>
      </c>
      <c r="CH11" s="46">
        <f>(CH10/(CH10+CI10+CJ10))*100</f>
        <v>31.456154465004023</v>
      </c>
      <c r="CI11" s="46">
        <f>(CI10/(CH10+CI10+CJ10))*100</f>
        <v>33.293108071869135</v>
      </c>
      <c r="CJ11" s="46">
        <f>(CJ10/(CH10+CI10+CJ10))*100</f>
        <v>35.250737463126839</v>
      </c>
      <c r="CK11" s="46">
        <f>(CK10/(CK10+CL10+CM10))*100</f>
        <v>44.838709677419352</v>
      </c>
      <c r="CL11" s="46">
        <f>(CL10/(CK10+CL10+CM10))*100</f>
        <v>27.419354838709676</v>
      </c>
      <c r="CM11" s="46">
        <f>(CM10/(CK10+CL10+CM10))*100</f>
        <v>27.741935483870968</v>
      </c>
      <c r="CN11" s="46">
        <f>(CN10/(CN10+CO10+CP10))*100</f>
        <v>45.129870129870127</v>
      </c>
      <c r="CO11" s="46">
        <f>(CO10/(CN10+CO10+CP10))*100</f>
        <v>27.27272727272727</v>
      </c>
      <c r="CP11" s="46">
        <f>(CP10/(CN10+CO10+CP10))*100</f>
        <v>27.597402597402599</v>
      </c>
      <c r="CQ11" s="46">
        <f>(CQ10/(CQ10+CR10+CS10))*100</f>
        <v>0</v>
      </c>
      <c r="CR11" s="46">
        <f>(CR10/(CQ10+CR10+CS10))*100</f>
        <v>50</v>
      </c>
      <c r="CS11" s="46">
        <f>(CS10/(CQ10+CR10+CS10))*100</f>
        <v>50</v>
      </c>
      <c r="CT11" s="46" t="e">
        <f>(CT10/(CT10+CU10+CV10))*100</f>
        <v>#DIV/0!</v>
      </c>
      <c r="CU11" s="46" t="e">
        <f>(CU10/(CT10+CU10+CV10))*100</f>
        <v>#DIV/0!</v>
      </c>
      <c r="CV11" s="46" t="e">
        <f>(CV10/(CT10+CU10+CV10))*100</f>
        <v>#DIV/0!</v>
      </c>
      <c r="CW11" s="46" t="e">
        <f>(CW10/(CW10+CX10+CY10))*100</f>
        <v>#DIV/0!</v>
      </c>
      <c r="CX11" s="46" t="e">
        <f>(CX10/(CW10+CX10+CY10))*100</f>
        <v>#DIV/0!</v>
      </c>
      <c r="CY11" s="46" t="e">
        <f>(CY10/(CW10+CX10+CY10))*100</f>
        <v>#DIV/0!</v>
      </c>
      <c r="CZ11" s="46" t="e">
        <f>(CZ10/(CZ10+DA10+DB10))*100</f>
        <v>#DIV/0!</v>
      </c>
      <c r="DA11" s="46" t="e">
        <f>(DA10/(CZ10+DA10+DB10))*100</f>
        <v>#DIV/0!</v>
      </c>
      <c r="DB11" s="46" t="e">
        <f>(DB10/(CZ10+DA10+DB10))*100</f>
        <v>#DIV/0!</v>
      </c>
      <c r="DC11" s="46">
        <f>(DC10/(DC10+DD10+DE10))*100</f>
        <v>30.354391371340522</v>
      </c>
      <c r="DD11" s="46">
        <f>(DD10/(DC10+DD10+DE10))*100</f>
        <v>33.7442218798151</v>
      </c>
      <c r="DE11" s="46">
        <f>(DE10/(DC10+DD10+DE10))*100</f>
        <v>35.901386748844374</v>
      </c>
      <c r="DF11" s="46">
        <f>(DF10/(DF10+DG10+DH10))*100</f>
        <v>25.714285714285712</v>
      </c>
      <c r="DG11" s="46">
        <f>(DG10/(DF10+DG10+DH10))*100</f>
        <v>27.142857142857142</v>
      </c>
      <c r="DH11" s="46">
        <f>(DH10/(DF10+DG10+DH10))*100</f>
        <v>47.142857142857139</v>
      </c>
      <c r="DI11" s="46">
        <f>(DI10/(DI10+DJ10+DK10))*100</f>
        <v>25.396825396825395</v>
      </c>
      <c r="DJ11" s="46">
        <f>(DJ10/(DI10+DJ10+DK10))*100</f>
        <v>28.571428571428569</v>
      </c>
      <c r="DK11" s="46">
        <f>(DK10/(DI10+DJ10+DK10))*100</f>
        <v>46.031746031746032</v>
      </c>
      <c r="DL11" s="46">
        <f>(DL10/(DL10+DM10+DN10))*100</f>
        <v>28.571428571428569</v>
      </c>
      <c r="DM11" s="46">
        <f>(DM10/(DL10+DM10+DN10))*100</f>
        <v>14.285714285714285</v>
      </c>
      <c r="DN11" s="46">
        <f>(DN10/(DL10+DM10+DN10))*100</f>
        <v>57.142857142857139</v>
      </c>
      <c r="DO11" s="46" t="e">
        <f>(DO10/(DO10+DP10+DQ10))*100</f>
        <v>#DIV/0!</v>
      </c>
      <c r="DP11" s="46" t="e">
        <f>(DP10/(DO10+DP10+DQ10))*100</f>
        <v>#DIV/0!</v>
      </c>
      <c r="DQ11" s="46" t="e">
        <f>(DQ10/(DO10+DP10+DQ10))*100</f>
        <v>#DIV/0!</v>
      </c>
      <c r="DR11" s="46">
        <f>(DR10/(DR10+DS10+DT10))*100</f>
        <v>0</v>
      </c>
      <c r="DS11" s="46">
        <f>(DS10/(DR10+DS10+DT10))*100</f>
        <v>33.333333333333329</v>
      </c>
      <c r="DT11" s="46">
        <f>(DT10/(DR10+DS10+DT10))*100</f>
        <v>66.666666666666657</v>
      </c>
      <c r="DU11" s="46">
        <f>(DU10/(DU10+DV10+DW10))*100</f>
        <v>16.666666666666664</v>
      </c>
      <c r="DV11" s="46">
        <f>(DV10/(DU10+DV10+DW10))*100</f>
        <v>50</v>
      </c>
      <c r="DW11" s="46">
        <f>(DW10/(DU10+DV10+DW10))*100</f>
        <v>33.333333333333329</v>
      </c>
      <c r="DX11" s="46">
        <f>(DX10/(DX10+DY10+DZ10))*100</f>
        <v>25</v>
      </c>
      <c r="DY11" s="46">
        <f>(DY10/(DX10+DY10+DZ10))*100</f>
        <v>23.076923076923077</v>
      </c>
      <c r="DZ11" s="46">
        <f>(DZ10/(DX10+DY10+DZ10))*100</f>
        <v>51.923076923076927</v>
      </c>
      <c r="EA11" s="46">
        <f>(EA10/(EA10+EB10+EC10))*100</f>
        <v>37.5</v>
      </c>
      <c r="EB11" s="46">
        <f>(EB10/(EA10+EB10+EC10))*100</f>
        <v>25</v>
      </c>
      <c r="EC11" s="46">
        <f>(EC10/(EA10+EB10+EC10))*100</f>
        <v>37.5</v>
      </c>
      <c r="ED11" s="46">
        <f>(ED10/(ED10+EE10+EF10))*100</f>
        <v>50</v>
      </c>
      <c r="EE11" s="46">
        <f>(EE10/(ED10+EE10+EF10))*100</f>
        <v>50</v>
      </c>
      <c r="EF11" s="46">
        <f>(EF10/(ED10+EE10+EF10))*100</f>
        <v>0</v>
      </c>
      <c r="EG11" s="46" t="e">
        <f>(EG10/(EG10+EH10+EI10))*100</f>
        <v>#DIV/0!</v>
      </c>
      <c r="EH11" s="46" t="e">
        <f>(EH10/(EG10+EH10+EI10))*100</f>
        <v>#DIV/0!</v>
      </c>
      <c r="EI11" s="46" t="e">
        <f>(EI10/(EG10+EH10+EI10))*100</f>
        <v>#DIV/0!</v>
      </c>
      <c r="EJ11" s="46" t="e">
        <f>(EJ10/(EJ10+EK10+EL10))*100</f>
        <v>#DIV/0!</v>
      </c>
      <c r="EK11" s="46" t="e">
        <f>(EK10/(EJ10+EK10+EL10))*100</f>
        <v>#DIV/0!</v>
      </c>
      <c r="EL11" s="46" t="e">
        <f>(EL10/(EJ10+EK10+EL10))*100</f>
        <v>#DIV/0!</v>
      </c>
      <c r="EM11" s="46" t="e">
        <f>(EM10/(EM10+EN10+EO10))*100</f>
        <v>#DIV/0!</v>
      </c>
      <c r="EN11" s="46" t="e">
        <f>(EN10/(EM10+EN10+EO10))*100</f>
        <v>#DIV/0!</v>
      </c>
      <c r="EO11" s="46" t="e">
        <f>(EO10/(EM10+EN10+EO10))*100</f>
        <v>#DIV/0!</v>
      </c>
      <c r="EP11" s="46">
        <f>(EP10/(EP10+EQ10+ER10))*100</f>
        <v>22.666666666666664</v>
      </c>
      <c r="EQ11" s="46">
        <f>(EQ10/(EP10+EQ10+ER10))*100</f>
        <v>35.333333333333336</v>
      </c>
      <c r="ER11" s="46">
        <f>(ER10/(EP10+EQ10+ER10))*100</f>
        <v>42</v>
      </c>
      <c r="ES11" s="46">
        <f>(ES10/(ES10+ET10+EU10))*100</f>
        <v>40.458015267175576</v>
      </c>
      <c r="ET11" s="46">
        <f>(ET10/(ES10+ET10+EU10))*100</f>
        <v>29.007633587786259</v>
      </c>
      <c r="EU11" s="46">
        <f>(EU10/(ES10+ET10+EU10))*100</f>
        <v>30.534351145038169</v>
      </c>
      <c r="EV11" s="46">
        <f>(EV10/(EV10+EW10+EX10))*100</f>
        <v>48.03921568627451</v>
      </c>
      <c r="EW11" s="46">
        <f>(EW10/(EV10+EW10+EX10))*100</f>
        <v>22.549019607843139</v>
      </c>
      <c r="EX11" s="46">
        <f>(EX10/(EV10+EW10+EX10))*100</f>
        <v>29.411764705882355</v>
      </c>
      <c r="EY11" s="46">
        <f>(EY10/(EY10+EZ10+FA10))*100</f>
        <v>15.384615384615385</v>
      </c>
      <c r="EZ11" s="46">
        <f>(EZ10/(EY10+EZ10+FA10))*100</f>
        <v>50</v>
      </c>
      <c r="FA11" s="46">
        <f>(FA10/(EY10+EZ10+FA10))*100</f>
        <v>34.615384615384613</v>
      </c>
      <c r="FB11" s="46">
        <f>(FB10/(FB10+FC10+FD10))*100</f>
        <v>50</v>
      </c>
      <c r="FC11" s="46">
        <f>(FC10/(FB10+FC10+FD10))*100</f>
        <v>0</v>
      </c>
      <c r="FD11" s="46">
        <f>(FD10/(FB10+FC10+FD10))*100</f>
        <v>50</v>
      </c>
      <c r="FE11" s="46">
        <f>(FE10/(FE10+FF10+FG10))*100</f>
        <v>0</v>
      </c>
      <c r="FF11" s="46">
        <f>(FF10/(FE10+FF10+FG10))*100</f>
        <v>0</v>
      </c>
      <c r="FG11" s="46">
        <f>(FG10/(FE10+FF10+FG10))*100</f>
        <v>100</v>
      </c>
      <c r="FH11" s="46">
        <f>(FH10/(FH10+FI10+FJ10))*100</f>
        <v>36.516853932584269</v>
      </c>
      <c r="FI11" s="46">
        <f>(FI10/(FH10+FI10+FJ10))*100</f>
        <v>30.337078651685395</v>
      </c>
      <c r="FJ11" s="46">
        <f>(FJ10/(FH10+FI10+FJ10))*100</f>
        <v>33.146067415730336</v>
      </c>
      <c r="FK11" s="13"/>
      <c r="FL11" s="13"/>
    </row>
    <row r="12" spans="1:168">
      <c r="B12" s="7" t="s">
        <v>6</v>
      </c>
      <c r="C12" s="6">
        <v>104387</v>
      </c>
      <c r="D12" s="6">
        <v>106676</v>
      </c>
      <c r="E12" s="6">
        <v>108998</v>
      </c>
      <c r="I12" s="23"/>
      <c r="J12" s="23"/>
      <c r="K12" s="23"/>
      <c r="Z12" s="5" t="s">
        <v>88</v>
      </c>
      <c r="AA12" s="35">
        <v>112660525956.05</v>
      </c>
      <c r="AB12" s="35">
        <v>113250641865.64</v>
      </c>
      <c r="AC12" s="35">
        <v>126016955898.05</v>
      </c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</row>
    <row r="13" spans="1:168">
      <c r="B13" s="32" t="s">
        <v>82</v>
      </c>
      <c r="C13" s="34">
        <f t="shared" ref="C13:E13" si="2">(C12/C9)*100</f>
        <v>50.109448055376873</v>
      </c>
      <c r="D13" s="33">
        <f t="shared" si="2"/>
        <v>50.15515393150659</v>
      </c>
      <c r="E13" s="33">
        <f t="shared" si="2"/>
        <v>50.211213429212407</v>
      </c>
      <c r="H13" s="5" t="s">
        <v>89</v>
      </c>
      <c r="I13" s="6"/>
      <c r="J13" s="6"/>
      <c r="K13" s="6"/>
      <c r="Z13" s="32" t="s">
        <v>82</v>
      </c>
      <c r="AA13" s="49">
        <f t="shared" ref="AA13:AC13" si="3">(AA12/AA10)*100</f>
        <v>39.303277671082505</v>
      </c>
      <c r="AB13" s="49">
        <f t="shared" si="3"/>
        <v>40.241889992242335</v>
      </c>
      <c r="AC13" s="49">
        <f t="shared" si="3"/>
        <v>39.409158854842282</v>
      </c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</row>
    <row r="14" spans="1:168">
      <c r="B14" s="7" t="s">
        <v>7</v>
      </c>
      <c r="C14" s="6">
        <v>103931</v>
      </c>
      <c r="D14" s="6">
        <v>106016</v>
      </c>
      <c r="E14" s="6">
        <v>108081</v>
      </c>
      <c r="H14" s="7" t="s">
        <v>6</v>
      </c>
      <c r="I14" s="6">
        <f>(I10)*51%</f>
        <v>90941.67</v>
      </c>
      <c r="J14" s="6">
        <f>(J10)*50%</f>
        <v>86869</v>
      </c>
      <c r="K14" s="6">
        <f>(K10)*51%</f>
        <v>88239.180000000008</v>
      </c>
      <c r="Z14" s="5" t="s">
        <v>90</v>
      </c>
      <c r="AA14" s="50">
        <v>95956272364</v>
      </c>
      <c r="AB14" s="50">
        <v>86937492831</v>
      </c>
      <c r="AC14" s="35">
        <v>110469889130.63</v>
      </c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</row>
    <row r="15" spans="1:168">
      <c r="B15" s="32" t="s">
        <v>82</v>
      </c>
      <c r="C15" s="34">
        <f t="shared" ref="C15:E15" si="4">(C14/C9)*100</f>
        <v>49.890551944623127</v>
      </c>
      <c r="D15" s="33">
        <f t="shared" si="4"/>
        <v>49.84484606849341</v>
      </c>
      <c r="E15" s="33">
        <f t="shared" si="4"/>
        <v>49.788786570787593</v>
      </c>
      <c r="H15" s="32" t="s">
        <v>82</v>
      </c>
      <c r="I15" s="39">
        <f t="shared" ref="I15:K15" si="5">(I14/(I14+I16))*100</f>
        <v>51</v>
      </c>
      <c r="J15" s="39">
        <f t="shared" si="5"/>
        <v>50</v>
      </c>
      <c r="K15" s="39">
        <f t="shared" si="5"/>
        <v>51</v>
      </c>
      <c r="Z15" s="32" t="s">
        <v>82</v>
      </c>
      <c r="AA15" s="49">
        <f t="shared" ref="AA15:AC15" si="6">(AA14/AA10)*100</f>
        <v>33.475753685683763</v>
      </c>
      <c r="AB15" s="49">
        <f t="shared" si="6"/>
        <v>30.891913414999415</v>
      </c>
      <c r="AC15" s="49">
        <f t="shared" si="6"/>
        <v>34.547139933676014</v>
      </c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</row>
    <row r="16" spans="1:168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f>(I10)*49%</f>
        <v>87375.33</v>
      </c>
      <c r="J16" s="6">
        <f>(J10)*50%</f>
        <v>86869</v>
      </c>
      <c r="K16" s="6">
        <f>(K10)*49%</f>
        <v>84778.819999999992</v>
      </c>
      <c r="Z16" s="5" t="s">
        <v>91</v>
      </c>
      <c r="AA16" s="35">
        <v>15412641191</v>
      </c>
      <c r="AB16" s="35">
        <v>16840749932</v>
      </c>
      <c r="AC16" s="35">
        <v>15864238474</v>
      </c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</row>
    <row r="17" spans="2:168">
      <c r="B17" s="52" t="s">
        <v>10</v>
      </c>
      <c r="C17" s="26">
        <v>25957</v>
      </c>
      <c r="D17" s="26">
        <v>26296</v>
      </c>
      <c r="E17" s="26">
        <v>26651</v>
      </c>
      <c r="H17" s="32" t="s">
        <v>82</v>
      </c>
      <c r="I17" s="34">
        <f t="shared" ref="I17:K17" si="7">(I16/(I14+I16))*100</f>
        <v>49</v>
      </c>
      <c r="J17" s="34">
        <f t="shared" si="7"/>
        <v>50</v>
      </c>
      <c r="K17" s="34">
        <f t="shared" si="7"/>
        <v>48.999999999999993</v>
      </c>
      <c r="Z17" s="32" t="s">
        <v>82</v>
      </c>
      <c r="AA17" s="49">
        <f t="shared" ref="AA17:AC17" si="8">(AA16/AA10)*100</f>
        <v>5.3769260460487525</v>
      </c>
      <c r="AB17" s="39">
        <f t="shared" si="8"/>
        <v>5.9841038866201819</v>
      </c>
      <c r="AC17" s="39">
        <f t="shared" si="8"/>
        <v>4.9612077174659079</v>
      </c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</row>
    <row r="18" spans="2:168">
      <c r="B18" s="53" t="s">
        <v>11</v>
      </c>
      <c r="C18" s="26">
        <v>24088</v>
      </c>
      <c r="D18" s="26">
        <v>24387</v>
      </c>
      <c r="E18" s="26">
        <v>24675</v>
      </c>
      <c r="H18" s="5" t="s">
        <v>92</v>
      </c>
      <c r="I18" s="6"/>
      <c r="J18" s="6"/>
      <c r="K18" s="6"/>
      <c r="AB18" s="54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</row>
    <row r="19" spans="2:168">
      <c r="B19" s="52" t="s">
        <v>12</v>
      </c>
      <c r="C19" s="26">
        <v>23477</v>
      </c>
      <c r="D19" s="26">
        <v>23583</v>
      </c>
      <c r="E19" s="26">
        <v>23533</v>
      </c>
      <c r="H19" s="7" t="s">
        <v>93</v>
      </c>
      <c r="I19" s="6">
        <v>148265</v>
      </c>
      <c r="J19" s="6">
        <v>143382</v>
      </c>
      <c r="K19" s="6">
        <v>143144</v>
      </c>
      <c r="Z19" s="2" t="s">
        <v>94</v>
      </c>
      <c r="AA19" s="5"/>
      <c r="AB19" s="5"/>
      <c r="AC19" s="5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</row>
    <row r="20" spans="2:168">
      <c r="B20" s="52" t="s">
        <v>13</v>
      </c>
      <c r="C20" s="26">
        <v>20832</v>
      </c>
      <c r="D20" s="26">
        <v>21317</v>
      </c>
      <c r="E20" s="26">
        <v>21966</v>
      </c>
      <c r="H20" s="32" t="s">
        <v>82</v>
      </c>
      <c r="I20" s="39">
        <f t="shared" ref="I20:K20" si="9">(I19/(I19+I21+I23))*100</f>
        <v>83.146867657037745</v>
      </c>
      <c r="J20" s="39">
        <f t="shared" si="9"/>
        <v>82.527714144286222</v>
      </c>
      <c r="K20" s="39">
        <f t="shared" si="9"/>
        <v>82.733588412766295</v>
      </c>
      <c r="Z20" s="5" t="s">
        <v>95</v>
      </c>
      <c r="AA20" s="6">
        <f>79847+78353</f>
        <v>158200</v>
      </c>
      <c r="AB20" s="6">
        <f>81833+80118</f>
        <v>161951</v>
      </c>
      <c r="AC20" s="6">
        <f>83806+81873</f>
        <v>165679</v>
      </c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</row>
    <row r="21" spans="2:168" ht="15.75" customHeight="1">
      <c r="B21" s="52" t="s">
        <v>14</v>
      </c>
      <c r="C21" s="26">
        <v>19049</v>
      </c>
      <c r="D21" s="26">
        <v>19280</v>
      </c>
      <c r="E21" s="26">
        <v>19512</v>
      </c>
      <c r="H21" s="7" t="s">
        <v>96</v>
      </c>
      <c r="I21" s="6">
        <v>25733</v>
      </c>
      <c r="J21" s="6">
        <v>26077</v>
      </c>
      <c r="K21" s="6">
        <v>25693</v>
      </c>
      <c r="Z21" s="32" t="s">
        <v>82</v>
      </c>
      <c r="AA21" s="42">
        <f t="shared" ref="AA21:AC21" si="10">(AA20/AA20)*100</f>
        <v>100</v>
      </c>
      <c r="AB21" s="42">
        <f t="shared" si="10"/>
        <v>100</v>
      </c>
      <c r="AC21" s="42">
        <f t="shared" si="10"/>
        <v>100</v>
      </c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</row>
    <row r="22" spans="2:168" ht="15.75" customHeight="1">
      <c r="B22" s="52" t="s">
        <v>15</v>
      </c>
      <c r="C22" s="26">
        <v>17448</v>
      </c>
      <c r="D22" s="26">
        <v>17916</v>
      </c>
      <c r="E22" s="26">
        <f>18350+74</f>
        <v>18424</v>
      </c>
      <c r="H22" s="32" t="s">
        <v>82</v>
      </c>
      <c r="I22" s="49">
        <f t="shared" ref="I22:K22" si="11">(I21/(I19+I21+I23))*100</f>
        <v>14.43104134771222</v>
      </c>
      <c r="J22" s="39">
        <f t="shared" si="11"/>
        <v>15.009381942925554</v>
      </c>
      <c r="K22" s="49">
        <f t="shared" si="11"/>
        <v>14.849900010403541</v>
      </c>
      <c r="M22" s="23"/>
      <c r="Z22" s="5" t="s">
        <v>97</v>
      </c>
      <c r="AA22" s="5"/>
      <c r="AB22" s="5"/>
      <c r="AC22" s="5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</row>
    <row r="23" spans="2:168" ht="15.75" customHeight="1">
      <c r="B23" s="52" t="s">
        <v>16</v>
      </c>
      <c r="C23" s="26">
        <v>15924</v>
      </c>
      <c r="D23" s="26">
        <v>16191</v>
      </c>
      <c r="E23" s="26">
        <v>16471</v>
      </c>
      <c r="H23" s="7" t="s">
        <v>98</v>
      </c>
      <c r="I23" s="6">
        <v>4319</v>
      </c>
      <c r="J23" s="6">
        <v>4279</v>
      </c>
      <c r="K23" s="6">
        <v>4181</v>
      </c>
      <c r="Z23" s="7" t="s">
        <v>6</v>
      </c>
      <c r="AA23" s="6">
        <v>79847</v>
      </c>
      <c r="AB23" s="6">
        <v>81833</v>
      </c>
      <c r="AC23" s="6">
        <v>83806</v>
      </c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</row>
    <row r="24" spans="2:168" ht="15.75" customHeight="1">
      <c r="B24" s="52" t="s">
        <v>17</v>
      </c>
      <c r="C24" s="26">
        <f>14349+73</f>
        <v>14422</v>
      </c>
      <c r="D24" s="26">
        <v>14766</v>
      </c>
      <c r="E24" s="26">
        <v>15135</v>
      </c>
      <c r="H24" s="32" t="s">
        <v>82</v>
      </c>
      <c r="I24" s="49">
        <f t="shared" ref="I24:K24" si="12">(I23/(I19+I21+I23))*100</f>
        <v>2.4220909952500325</v>
      </c>
      <c r="J24" s="49">
        <f t="shared" si="12"/>
        <v>2.4629039127882213</v>
      </c>
      <c r="K24" s="49">
        <f t="shared" si="12"/>
        <v>2.4165115768301564</v>
      </c>
      <c r="Z24" s="32" t="s">
        <v>82</v>
      </c>
      <c r="AA24" s="49">
        <f t="shared" ref="AA24:AC24" si="13">(AA23/AA20)*100</f>
        <v>50.47218710493047</v>
      </c>
      <c r="AB24" s="49">
        <f t="shared" si="13"/>
        <v>50.529481139356967</v>
      </c>
      <c r="AC24" s="49">
        <f t="shared" si="13"/>
        <v>50.583356973424507</v>
      </c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</row>
    <row r="25" spans="2:168" ht="15.75" customHeight="1">
      <c r="B25" s="52" t="s">
        <v>18</v>
      </c>
      <c r="C25" s="26">
        <v>11146</v>
      </c>
      <c r="D25" s="26">
        <f>11837+58</f>
        <v>11895</v>
      </c>
      <c r="E25" s="26">
        <v>12520</v>
      </c>
      <c r="H25" s="55"/>
      <c r="I25" s="23"/>
      <c r="J25" s="23"/>
      <c r="K25" s="23"/>
      <c r="Z25" s="7" t="s">
        <v>7</v>
      </c>
      <c r="AA25" s="6">
        <v>78353</v>
      </c>
      <c r="AB25" s="6">
        <v>80118</v>
      </c>
      <c r="AC25" s="6">
        <v>81873</v>
      </c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</row>
    <row r="26" spans="2:168" ht="15.75" customHeight="1">
      <c r="B26" s="52" t="s">
        <v>19</v>
      </c>
      <c r="C26" s="26">
        <v>9341</v>
      </c>
      <c r="D26" s="26">
        <v>9435</v>
      </c>
      <c r="E26" s="26">
        <v>9602</v>
      </c>
      <c r="Z26" s="32" t="s">
        <v>82</v>
      </c>
      <c r="AA26" s="49">
        <f t="shared" ref="AA26:AC26" si="14">(AA25/AA20)*100</f>
        <v>49.52781289506953</v>
      </c>
      <c r="AB26" s="49">
        <f t="shared" si="14"/>
        <v>49.470518860643033</v>
      </c>
      <c r="AC26" s="49">
        <f t="shared" si="14"/>
        <v>49.416643026575485</v>
      </c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</row>
    <row r="27" spans="2:168" ht="15.75" customHeight="1">
      <c r="B27" s="52" t="s">
        <v>20</v>
      </c>
      <c r="C27" s="26">
        <v>7630</v>
      </c>
      <c r="D27" s="26">
        <v>8016</v>
      </c>
      <c r="E27" s="26">
        <v>8361</v>
      </c>
      <c r="Z27" s="5" t="s">
        <v>99</v>
      </c>
      <c r="AA27" s="6">
        <f>9917+9946</f>
        <v>19863</v>
      </c>
      <c r="AB27" s="6">
        <f>10284+10220</f>
        <v>20504</v>
      </c>
      <c r="AC27" s="6">
        <f>9614+9533</f>
        <v>19147</v>
      </c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</row>
    <row r="28" spans="2:168" ht="15.75" customHeight="1">
      <c r="B28" s="52" t="s">
        <v>21</v>
      </c>
      <c r="C28" s="26">
        <v>5783</v>
      </c>
      <c r="D28" s="26">
        <v>5970</v>
      </c>
      <c r="E28" s="26">
        <v>6142</v>
      </c>
      <c r="Z28" s="32" t="s">
        <v>82</v>
      </c>
      <c r="AA28" s="39">
        <f t="shared" ref="AA28:AC28" si="15">(AA27/AA27)*100</f>
        <v>100</v>
      </c>
      <c r="AB28" s="39">
        <f t="shared" si="15"/>
        <v>100</v>
      </c>
      <c r="AC28" s="39">
        <f t="shared" si="15"/>
        <v>100</v>
      </c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</row>
    <row r="29" spans="2:168" ht="15.75" customHeight="1">
      <c r="B29" s="52" t="s">
        <v>22</v>
      </c>
      <c r="C29" s="26">
        <v>4375</v>
      </c>
      <c r="D29" s="26">
        <v>4577</v>
      </c>
      <c r="E29" s="26">
        <v>4782</v>
      </c>
      <c r="Z29" s="5" t="s">
        <v>100</v>
      </c>
      <c r="AA29" s="56">
        <v>9.5699999999999993E-2</v>
      </c>
      <c r="AB29" s="56">
        <v>9.64E-2</v>
      </c>
      <c r="AC29" s="56">
        <v>8.8200000000000001E-2</v>
      </c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</row>
    <row r="30" spans="2:168" ht="15.75" customHeight="1">
      <c r="B30" s="52" t="s">
        <v>23</v>
      </c>
      <c r="C30" s="26">
        <v>3249</v>
      </c>
      <c r="D30" s="26">
        <v>3342</v>
      </c>
      <c r="E30" s="26">
        <v>3448</v>
      </c>
      <c r="Z30" s="7" t="s">
        <v>6</v>
      </c>
      <c r="AA30" s="6">
        <f>TUMACO!C12*9.5%</f>
        <v>9916.7649999999994</v>
      </c>
      <c r="AB30" s="6">
        <f>TUMACO!D12*9.64%</f>
        <v>10283.5664</v>
      </c>
      <c r="AC30" s="6">
        <f>TUMACO!E12*8.82%</f>
        <v>9613.6236000000008</v>
      </c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</row>
    <row r="31" spans="2:168" ht="15.75" customHeight="1">
      <c r="B31" s="52" t="s">
        <v>24</v>
      </c>
      <c r="C31" s="26">
        <v>2244</v>
      </c>
      <c r="D31" s="26">
        <v>2367</v>
      </c>
      <c r="E31" s="26">
        <v>2480</v>
      </c>
      <c r="Z31" s="32" t="s">
        <v>82</v>
      </c>
      <c r="AA31" s="49">
        <f t="shared" ref="AA31:AC31" si="16">(AA30/AA27)*100</f>
        <v>49.925816845390926</v>
      </c>
      <c r="AB31" s="49">
        <f t="shared" si="16"/>
        <v>50.153952399531796</v>
      </c>
      <c r="AC31" s="49">
        <f t="shared" si="16"/>
        <v>50.209555543949449</v>
      </c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</row>
    <row r="32" spans="2:168" ht="15.75" customHeight="1">
      <c r="B32" s="52" t="s">
        <v>25</v>
      </c>
      <c r="C32" s="26">
        <v>1599</v>
      </c>
      <c r="D32" s="26">
        <v>1567</v>
      </c>
      <c r="E32" s="26">
        <v>1568</v>
      </c>
      <c r="Z32" s="7" t="s">
        <v>7</v>
      </c>
      <c r="AA32" s="6">
        <f>TUMACO!C14*9.57%</f>
        <v>9946.1967000000004</v>
      </c>
      <c r="AB32" s="6">
        <f>TUMACO!D14*9.64%</f>
        <v>10219.9424</v>
      </c>
      <c r="AC32" s="6">
        <f>TUMACO!E14*8.82%</f>
        <v>9532.7441999999992</v>
      </c>
      <c r="AD32" s="23"/>
      <c r="AE32" s="23"/>
      <c r="AG32" s="2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</row>
    <row r="33" spans="2:168" ht="15.75" customHeight="1">
      <c r="B33" s="52" t="s">
        <v>26</v>
      </c>
      <c r="C33" s="26">
        <v>1754</v>
      </c>
      <c r="D33" s="26">
        <v>1787</v>
      </c>
      <c r="E33" s="26">
        <v>1809</v>
      </c>
      <c r="Z33" s="32" t="s">
        <v>82</v>
      </c>
      <c r="AA33" s="41">
        <f t="shared" ref="AA33:AC33" si="17">(AA32/AA27)*100</f>
        <v>50.073990333786448</v>
      </c>
      <c r="AB33" s="41">
        <f t="shared" si="17"/>
        <v>49.843651970347246</v>
      </c>
      <c r="AC33" s="41">
        <f t="shared" si="17"/>
        <v>49.787142633310701</v>
      </c>
      <c r="AE33" s="2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</row>
    <row r="34" spans="2:168" ht="15.75" customHeight="1">
      <c r="B34" s="57" t="s">
        <v>101</v>
      </c>
      <c r="C34" s="26">
        <f t="shared" ref="C34:E34" si="18">SUM(C17:C33)</f>
        <v>208318</v>
      </c>
      <c r="D34" s="26">
        <f t="shared" si="18"/>
        <v>212692</v>
      </c>
      <c r="E34" s="26">
        <f t="shared" si="18"/>
        <v>217079</v>
      </c>
      <c r="Z34" s="5" t="s">
        <v>102</v>
      </c>
      <c r="AA34" s="6">
        <f t="shared" ref="AA34:AC34" si="19">AA37+AA39</f>
        <v>138337.03830000001</v>
      </c>
      <c r="AB34" s="6">
        <f t="shared" si="19"/>
        <v>141447.49119999999</v>
      </c>
      <c r="AC34" s="6">
        <f t="shared" si="19"/>
        <v>146532.63219999999</v>
      </c>
      <c r="AD34" s="2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</row>
    <row r="35" spans="2:168" ht="15.75" customHeight="1">
      <c r="B35" s="55"/>
      <c r="C35" s="23"/>
      <c r="D35" s="23"/>
      <c r="E35" s="23"/>
      <c r="Z35" s="32" t="s">
        <v>82</v>
      </c>
      <c r="AA35" s="42">
        <f t="shared" ref="AA35:AC35" si="20">(AA34/AA34)*100</f>
        <v>100</v>
      </c>
      <c r="AB35" s="42">
        <f t="shared" si="20"/>
        <v>100</v>
      </c>
      <c r="AC35" s="42">
        <f t="shared" si="20"/>
        <v>100</v>
      </c>
      <c r="AD35" s="2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</row>
    <row r="36" spans="2:168" ht="15.75" customHeight="1">
      <c r="B36" s="55"/>
      <c r="C36" s="23"/>
      <c r="D36" s="23"/>
      <c r="E36" s="23"/>
      <c r="Z36" s="5" t="s">
        <v>103</v>
      </c>
      <c r="AA36" s="5"/>
      <c r="AB36" s="5"/>
      <c r="AC36" s="5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</row>
    <row r="37" spans="2:168" ht="33" customHeight="1">
      <c r="Z37" s="7" t="s">
        <v>6</v>
      </c>
      <c r="AA37" s="6">
        <f t="shared" ref="AA37:AC37" si="21">AA23-AA30</f>
        <v>69930.235000000001</v>
      </c>
      <c r="AB37" s="6">
        <f t="shared" si="21"/>
        <v>71549.433600000004</v>
      </c>
      <c r="AC37" s="6">
        <f t="shared" si="21"/>
        <v>74192.376399999994</v>
      </c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</row>
    <row r="38" spans="2:168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2">(AA37/AA34)*100</f>
        <v>50.550623216573513</v>
      </c>
      <c r="AB38" s="41">
        <f t="shared" si="22"/>
        <v>50.583741707254838</v>
      </c>
      <c r="AC38" s="41">
        <f t="shared" si="22"/>
        <v>50.631982300526779</v>
      </c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</row>
    <row r="39" spans="2:168" ht="15.75" customHeight="1">
      <c r="B39" s="5" t="s">
        <v>105</v>
      </c>
      <c r="C39" s="6">
        <v>3476</v>
      </c>
      <c r="D39" s="6">
        <v>3489</v>
      </c>
      <c r="E39" s="6">
        <v>2436</v>
      </c>
      <c r="Z39" s="7" t="s">
        <v>7</v>
      </c>
      <c r="AA39" s="6">
        <f t="shared" ref="AA39:AC39" si="23">AA25-AA32</f>
        <v>68406.8033</v>
      </c>
      <c r="AB39" s="6">
        <f t="shared" si="23"/>
        <v>69898.0576</v>
      </c>
      <c r="AC39" s="6">
        <f t="shared" si="23"/>
        <v>72340.255799999999</v>
      </c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</row>
    <row r="40" spans="2:168" ht="15.75" customHeight="1">
      <c r="B40" s="32" t="s">
        <v>82</v>
      </c>
      <c r="C40" s="58">
        <f>(C39/(C39+D39+E39))*100</f>
        <v>36.97478991596639</v>
      </c>
      <c r="D40" s="33">
        <f>(D39/(C39+D39+E39))*100</f>
        <v>37.113073077332196</v>
      </c>
      <c r="E40" s="33">
        <f>(E39/(C39+D39+E39))*100</f>
        <v>25.912137006701414</v>
      </c>
      <c r="F40" s="66"/>
      <c r="Z40" s="32" t="s">
        <v>82</v>
      </c>
      <c r="AA40" s="41">
        <f t="shared" ref="AA40:AC40" si="24">(AA39/AA34)*100</f>
        <v>49.449376783426473</v>
      </c>
      <c r="AB40" s="41">
        <f t="shared" si="24"/>
        <v>49.416258292745177</v>
      </c>
      <c r="AC40" s="41">
        <f t="shared" si="24"/>
        <v>49.368017699473228</v>
      </c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</row>
    <row r="41" spans="2:168" ht="15.75" customHeight="1">
      <c r="B41" s="5" t="s">
        <v>106</v>
      </c>
      <c r="C41" s="6"/>
      <c r="D41" s="6"/>
      <c r="E41" s="6"/>
      <c r="F41" s="82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</row>
    <row r="42" spans="2:168" ht="15.75" customHeight="1">
      <c r="B42" s="7" t="s">
        <v>6</v>
      </c>
      <c r="C42" s="6">
        <v>1704</v>
      </c>
      <c r="D42" s="6">
        <v>1746</v>
      </c>
      <c r="E42" s="6">
        <v>1226</v>
      </c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</row>
    <row r="43" spans="2:168" ht="15.75" customHeight="1">
      <c r="B43" s="32" t="s">
        <v>82</v>
      </c>
      <c r="C43" s="34">
        <f t="shared" ref="C43:E43" si="25">(C42/(C42+C44+C46))*100</f>
        <v>49.021864211737629</v>
      </c>
      <c r="D43" s="34">
        <f t="shared" si="25"/>
        <v>50.042992261392946</v>
      </c>
      <c r="E43" s="33">
        <f t="shared" si="25"/>
        <v>50.328407224958951</v>
      </c>
      <c r="Z43" s="59" t="s">
        <v>107</v>
      </c>
      <c r="AA43" s="25"/>
      <c r="AB43" s="25"/>
      <c r="AC43" s="25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</row>
    <row r="44" spans="2:168" ht="15.75" customHeight="1">
      <c r="B44" s="7" t="s">
        <v>7</v>
      </c>
      <c r="C44" s="6">
        <v>1772</v>
      </c>
      <c r="D44" s="6">
        <v>1743</v>
      </c>
      <c r="E44" s="6">
        <v>1210</v>
      </c>
      <c r="Z44" s="25" t="s">
        <v>108</v>
      </c>
      <c r="AA44" s="60">
        <v>24424077364.439999</v>
      </c>
      <c r="AB44" s="60">
        <v>20196513221.970001</v>
      </c>
      <c r="AC44" s="26">
        <v>22802872469</v>
      </c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</row>
    <row r="45" spans="2:168" ht="15.75" customHeight="1">
      <c r="B45" s="32" t="s">
        <v>82</v>
      </c>
      <c r="C45" s="34">
        <f t="shared" ref="C45:E45" si="26">(C44/(C42+C44+C46))*100</f>
        <v>50.978135788262371</v>
      </c>
      <c r="D45" s="34">
        <f t="shared" si="26"/>
        <v>49.957007738607054</v>
      </c>
      <c r="E45" s="33">
        <f t="shared" si="26"/>
        <v>49.671592775041049</v>
      </c>
      <c r="Z45" s="61" t="s">
        <v>82</v>
      </c>
      <c r="AA45" s="62">
        <f>(AA44/(AA44+AB44+AC44))*100</f>
        <v>36.224893023320064</v>
      </c>
      <c r="AB45" s="62">
        <f>(AB44/(AA44+AB44+AC44))*100</f>
        <v>29.954725412683246</v>
      </c>
      <c r="AC45" s="62">
        <f>(AC44/(AA44+AB44+AC44))*100</f>
        <v>33.820381563996683</v>
      </c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</row>
    <row r="46" spans="2:168" ht="15.75" customHeight="1">
      <c r="B46" s="7" t="s">
        <v>109</v>
      </c>
      <c r="C46" s="63">
        <v>0</v>
      </c>
      <c r="D46" s="63">
        <v>0</v>
      </c>
      <c r="E46" s="63">
        <v>0</v>
      </c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</row>
    <row r="47" spans="2:168" ht="15.75" customHeight="1">
      <c r="B47" s="32" t="s">
        <v>82</v>
      </c>
      <c r="C47" s="39">
        <f t="shared" ref="C47:E47" si="27">+(C46/(C42+C44+C46))*100</f>
        <v>0</v>
      </c>
      <c r="D47" s="39">
        <f t="shared" si="27"/>
        <v>0</v>
      </c>
      <c r="E47" s="39">
        <f t="shared" si="27"/>
        <v>0</v>
      </c>
      <c r="Z47" s="97" t="s">
        <v>110</v>
      </c>
      <c r="AA47" s="95"/>
      <c r="AB47" s="95"/>
      <c r="AC47" s="96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</row>
    <row r="48" spans="2:168" ht="15.75" customHeight="1">
      <c r="B48" s="64" t="s">
        <v>111</v>
      </c>
      <c r="C48" s="6"/>
      <c r="D48" s="6"/>
      <c r="E48" s="6"/>
      <c r="Z48" s="14" t="s">
        <v>112</v>
      </c>
      <c r="AA48" s="15">
        <v>2017</v>
      </c>
      <c r="AB48" s="3">
        <v>2018</v>
      </c>
      <c r="AC48" s="3">
        <v>2019</v>
      </c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</row>
    <row r="49" spans="2:168" ht="15.75" customHeight="1">
      <c r="B49" s="5" t="s">
        <v>113</v>
      </c>
      <c r="C49" s="6">
        <v>59</v>
      </c>
      <c r="D49" s="6">
        <v>49</v>
      </c>
      <c r="E49" s="6">
        <v>11</v>
      </c>
      <c r="Z49" s="2" t="s">
        <v>114</v>
      </c>
      <c r="AA49" s="5"/>
      <c r="AB49" s="5"/>
      <c r="AC49" s="5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</row>
    <row r="50" spans="2:168" ht="15.75" customHeight="1">
      <c r="B50" s="32" t="s">
        <v>82</v>
      </c>
      <c r="C50" s="34">
        <f>(C49/(C49+D49+E49))*100</f>
        <v>49.579831932773111</v>
      </c>
      <c r="D50" s="34">
        <f>(D49/(C49+D49+E49))*100</f>
        <v>41.17647058823529</v>
      </c>
      <c r="E50" s="34">
        <f>(E49/(C49+D49+E49))*100</f>
        <v>9.2436974789915975</v>
      </c>
      <c r="Z50" s="25" t="s">
        <v>115</v>
      </c>
      <c r="AA50" s="25">
        <v>90</v>
      </c>
      <c r="AB50" s="25">
        <v>90</v>
      </c>
      <c r="AC50" s="25">
        <v>90</v>
      </c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</row>
    <row r="51" spans="2:168" ht="15.75" customHeight="1">
      <c r="B51" s="5" t="s">
        <v>116</v>
      </c>
      <c r="C51" s="6"/>
      <c r="D51" s="6"/>
      <c r="E51" s="6"/>
      <c r="Z51" s="61" t="s">
        <v>82</v>
      </c>
      <c r="AA51" s="65">
        <f t="shared" ref="AA51:AC51" si="28">(AA50/AA50)*100</f>
        <v>100</v>
      </c>
      <c r="AB51" s="65">
        <f t="shared" si="28"/>
        <v>100</v>
      </c>
      <c r="AC51" s="65">
        <f t="shared" si="28"/>
        <v>100</v>
      </c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</row>
    <row r="52" spans="2:168" ht="15.75" customHeight="1">
      <c r="B52" s="7" t="s">
        <v>6</v>
      </c>
      <c r="C52" s="6">
        <v>23</v>
      </c>
      <c r="D52" s="6">
        <v>23</v>
      </c>
      <c r="E52" s="6">
        <v>4</v>
      </c>
      <c r="Z52" s="5" t="s">
        <v>117</v>
      </c>
      <c r="AA52" s="5">
        <v>65</v>
      </c>
      <c r="AB52" s="5">
        <v>65</v>
      </c>
      <c r="AC52" s="5">
        <v>65</v>
      </c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</row>
    <row r="53" spans="2:168" ht="15.75" customHeight="1">
      <c r="B53" s="32" t="s">
        <v>82</v>
      </c>
      <c r="C53" s="34">
        <f t="shared" ref="C53:E53" si="29">(C52/(C52+C54+C56))*100</f>
        <v>38.983050847457626</v>
      </c>
      <c r="D53" s="34">
        <f t="shared" si="29"/>
        <v>46.938775510204081</v>
      </c>
      <c r="E53" s="34">
        <f t="shared" si="29"/>
        <v>36.363636363636367</v>
      </c>
      <c r="Z53" s="32" t="s">
        <v>82</v>
      </c>
      <c r="AA53" s="49">
        <f t="shared" ref="AA53:AC53" si="30">(AA52/AA50)*100</f>
        <v>72.222222222222214</v>
      </c>
      <c r="AB53" s="49">
        <f t="shared" si="30"/>
        <v>72.222222222222214</v>
      </c>
      <c r="AC53" s="49">
        <f t="shared" si="30"/>
        <v>72.222222222222214</v>
      </c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</row>
    <row r="54" spans="2:168" ht="15.75" customHeight="1">
      <c r="B54" s="7" t="s">
        <v>7</v>
      </c>
      <c r="C54" s="6">
        <v>35</v>
      </c>
      <c r="D54" s="6">
        <v>26</v>
      </c>
      <c r="E54" s="6">
        <v>6</v>
      </c>
      <c r="Z54" s="5" t="s">
        <v>118</v>
      </c>
      <c r="AA54" s="5">
        <v>25</v>
      </c>
      <c r="AB54" s="5">
        <v>25</v>
      </c>
      <c r="AC54" s="5">
        <v>25</v>
      </c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</row>
    <row r="55" spans="2:168" ht="15.75" customHeight="1">
      <c r="B55" s="32" t="s">
        <v>82</v>
      </c>
      <c r="C55" s="34">
        <f t="shared" ref="C55:E55" si="31">(C54/(C52+C54+C56))*100</f>
        <v>59.322033898305079</v>
      </c>
      <c r="D55" s="34">
        <f t="shared" si="31"/>
        <v>53.061224489795919</v>
      </c>
      <c r="E55" s="34">
        <f t="shared" si="31"/>
        <v>54.54545454545454</v>
      </c>
      <c r="Z55" s="32" t="s">
        <v>82</v>
      </c>
      <c r="AA55" s="49">
        <f t="shared" ref="AA55:AC55" si="32">(AA54/AA50)*100</f>
        <v>27.777777777777779</v>
      </c>
      <c r="AB55" s="49">
        <f t="shared" si="32"/>
        <v>27.777777777777779</v>
      </c>
      <c r="AC55" s="49">
        <f t="shared" si="32"/>
        <v>27.777777777777779</v>
      </c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</row>
    <row r="56" spans="2:168" ht="15.75" customHeight="1">
      <c r="B56" s="7" t="s">
        <v>109</v>
      </c>
      <c r="C56" s="6">
        <v>1</v>
      </c>
      <c r="D56" s="6">
        <v>0</v>
      </c>
      <c r="E56" s="6">
        <v>1</v>
      </c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</row>
    <row r="57" spans="2:168" ht="15.75" customHeight="1">
      <c r="B57" s="32" t="s">
        <v>82</v>
      </c>
      <c r="C57" s="34">
        <f t="shared" ref="C57:E57" si="33">(C56/(C52+C54+C56))*100</f>
        <v>1.6949152542372881</v>
      </c>
      <c r="D57" s="34">
        <f t="shared" si="33"/>
        <v>0</v>
      </c>
      <c r="E57" s="34">
        <f t="shared" si="33"/>
        <v>9.0909090909090917</v>
      </c>
      <c r="Z57" s="25" t="s">
        <v>119</v>
      </c>
      <c r="AA57" s="25">
        <v>90</v>
      </c>
      <c r="AB57" s="25">
        <v>90</v>
      </c>
      <c r="AC57" s="25">
        <v>90</v>
      </c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</row>
    <row r="58" spans="2:168" ht="15.75" customHeight="1">
      <c r="B58" s="5" t="s">
        <v>120</v>
      </c>
      <c r="C58" s="6">
        <v>872</v>
      </c>
      <c r="D58" s="6">
        <v>784</v>
      </c>
      <c r="E58" s="6">
        <v>697</v>
      </c>
      <c r="Z58" s="61" t="s">
        <v>82</v>
      </c>
      <c r="AA58" s="65">
        <f t="shared" ref="AA58:AC58" si="34">(AA57/AA50)*100</f>
        <v>100</v>
      </c>
      <c r="AB58" s="65">
        <f t="shared" si="34"/>
        <v>100</v>
      </c>
      <c r="AC58" s="65">
        <f t="shared" si="34"/>
        <v>100</v>
      </c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</row>
    <row r="59" spans="2:168" ht="15.75" customHeight="1">
      <c r="B59" s="32" t="s">
        <v>82</v>
      </c>
      <c r="C59" s="34">
        <f>(C58/(C58+D58+E58))*100</f>
        <v>37.059073523161921</v>
      </c>
      <c r="D59" s="34">
        <f>(D58/(C58+D58+E58))*100</f>
        <v>33.31916702082448</v>
      </c>
      <c r="E59" s="34">
        <f>(E58/(C58+D58+E58))*100</f>
        <v>29.621759456013603</v>
      </c>
      <c r="Z59" s="25" t="s">
        <v>121</v>
      </c>
      <c r="AA59" s="25">
        <v>90</v>
      </c>
      <c r="AB59" s="25">
        <v>90</v>
      </c>
      <c r="AC59" s="25">
        <v>90</v>
      </c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</row>
    <row r="60" spans="2:168" ht="15.75" customHeight="1">
      <c r="B60" s="70" t="s">
        <v>122</v>
      </c>
      <c r="C60" s="6"/>
      <c r="D60" s="6"/>
      <c r="E60" s="6"/>
      <c r="Z60" s="61" t="s">
        <v>82</v>
      </c>
      <c r="AA60" s="65">
        <f t="shared" ref="AA60:AC60" si="35">(AA59/AA50)*100</f>
        <v>100</v>
      </c>
      <c r="AB60" s="65">
        <f t="shared" si="35"/>
        <v>100</v>
      </c>
      <c r="AC60" s="65">
        <f t="shared" si="35"/>
        <v>100</v>
      </c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</row>
    <row r="61" spans="2:168" ht="15.75" customHeight="1">
      <c r="B61" s="7" t="s">
        <v>6</v>
      </c>
      <c r="C61" s="6">
        <v>344</v>
      </c>
      <c r="D61" s="6">
        <v>266</v>
      </c>
      <c r="E61" s="6">
        <v>280</v>
      </c>
      <c r="Z61" s="25" t="s">
        <v>123</v>
      </c>
      <c r="AA61" s="25">
        <v>90</v>
      </c>
      <c r="AB61" s="25">
        <v>90</v>
      </c>
      <c r="AC61" s="25">
        <v>90</v>
      </c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</row>
    <row r="62" spans="2:168" ht="15.75" customHeight="1">
      <c r="B62" s="32" t="s">
        <v>82</v>
      </c>
      <c r="C62" s="34">
        <f t="shared" ref="C62:E62" si="36">(C61/(C61+C63+C65))*100</f>
        <v>39.449541284403672</v>
      </c>
      <c r="D62" s="34">
        <f t="shared" si="36"/>
        <v>33.928571428571431</v>
      </c>
      <c r="E62" s="34">
        <f t="shared" si="36"/>
        <v>40.172166427546628</v>
      </c>
      <c r="Z62" s="61" t="s">
        <v>82</v>
      </c>
      <c r="AA62" s="65">
        <f t="shared" ref="AA62:AC62" si="37">(AA61/AA50)*100</f>
        <v>100</v>
      </c>
      <c r="AB62" s="65">
        <f t="shared" si="37"/>
        <v>100</v>
      </c>
      <c r="AC62" s="65">
        <f t="shared" si="37"/>
        <v>100</v>
      </c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</row>
    <row r="63" spans="2:168" ht="15.75" customHeight="1">
      <c r="B63" s="7" t="s">
        <v>7</v>
      </c>
      <c r="C63" s="6">
        <v>528</v>
      </c>
      <c r="D63" s="6">
        <v>516</v>
      </c>
      <c r="E63" s="6">
        <v>417</v>
      </c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</row>
    <row r="64" spans="2:168" ht="15.75" customHeight="1">
      <c r="B64" s="32" t="s">
        <v>82</v>
      </c>
      <c r="C64" s="34">
        <f t="shared" ref="C64:E64" si="38">(C63/(C61+C63+C65))*100</f>
        <v>60.550458715596335</v>
      </c>
      <c r="D64" s="34">
        <f t="shared" si="38"/>
        <v>65.816326530612244</v>
      </c>
      <c r="E64" s="34">
        <f t="shared" si="38"/>
        <v>59.827833572453372</v>
      </c>
      <c r="Z64" s="5" t="s">
        <v>124</v>
      </c>
      <c r="AA64" s="75">
        <f t="shared" ref="AA64:AC64" si="39">AA66+AA68+AA70</f>
        <v>56892</v>
      </c>
      <c r="AB64" s="75">
        <f t="shared" si="39"/>
        <v>96097.633399999977</v>
      </c>
      <c r="AC64" s="75">
        <f t="shared" si="39"/>
        <v>162436.52035429998</v>
      </c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</row>
    <row r="65" spans="2:168" ht="15.75" customHeight="1">
      <c r="B65" s="7" t="s">
        <v>109</v>
      </c>
      <c r="C65" s="6">
        <v>0</v>
      </c>
      <c r="D65" s="6">
        <v>2</v>
      </c>
      <c r="E65" s="6">
        <v>0</v>
      </c>
      <c r="Z65" s="32" t="s">
        <v>82</v>
      </c>
      <c r="AA65" s="77">
        <f t="shared" ref="AA65:AC65" si="40">(AA64/AA64)*100</f>
        <v>100</v>
      </c>
      <c r="AB65" s="77">
        <f t="shared" si="40"/>
        <v>100</v>
      </c>
      <c r="AC65" s="77">
        <f t="shared" si="40"/>
        <v>100</v>
      </c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</row>
    <row r="66" spans="2:168" ht="15.75" customHeight="1">
      <c r="B66" s="32" t="s">
        <v>82</v>
      </c>
      <c r="C66" s="42">
        <f t="shared" ref="C66:E66" si="41">(C65/(C61+C63+C65))*100</f>
        <v>0</v>
      </c>
      <c r="D66" s="39">
        <f t="shared" si="41"/>
        <v>0.25510204081632654</v>
      </c>
      <c r="E66" s="42">
        <f t="shared" si="41"/>
        <v>0</v>
      </c>
      <c r="Z66" s="5" t="s">
        <v>125</v>
      </c>
      <c r="AA66" s="6">
        <f>227+3830</f>
        <v>4057</v>
      </c>
      <c r="AB66" s="6">
        <f>(AA66*3.11%)+AA66</f>
        <v>4183.1727000000001</v>
      </c>
      <c r="AC66" s="6">
        <f>(AB66*28.11%)+AB66</f>
        <v>5359.0625459700004</v>
      </c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</row>
    <row r="67" spans="2:168" ht="15.75" customHeight="1">
      <c r="Z67" s="32" t="s">
        <v>82</v>
      </c>
      <c r="AA67" s="34">
        <f t="shared" ref="AA67:AC67" si="42">(AA66/AA64)*100</f>
        <v>7.1310553329114814</v>
      </c>
      <c r="AB67" s="34">
        <f t="shared" si="42"/>
        <v>4.3530444528095957</v>
      </c>
      <c r="AC67" s="34">
        <f t="shared" si="42"/>
        <v>3.2991734458981452</v>
      </c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</row>
    <row r="68" spans="2:168" ht="15.75" customHeight="1">
      <c r="Z68" s="5" t="s">
        <v>126</v>
      </c>
      <c r="AA68" s="6">
        <f>28177+19259</f>
        <v>47436</v>
      </c>
      <c r="AB68" s="6">
        <f>(AA68*79.71%)+AA68</f>
        <v>85247.235599999985</v>
      </c>
      <c r="AC68" s="6">
        <f>(AB68*74.57%)+AB68</f>
        <v>148816.09918691998</v>
      </c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</row>
    <row r="69" spans="2:168" ht="15.75" customHeight="1">
      <c r="Z69" s="32" t="s">
        <v>82</v>
      </c>
      <c r="AA69" s="34">
        <f t="shared" ref="AA69:AC69" si="43">(AA68/AA64)*100</f>
        <v>83.37903395908036</v>
      </c>
      <c r="AB69" s="34">
        <f t="shared" si="43"/>
        <v>88.708985418157042</v>
      </c>
      <c r="AC69" s="34">
        <f t="shared" si="43"/>
        <v>91.61492678021439</v>
      </c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</row>
    <row r="70" spans="2:168" ht="15.75" customHeight="1">
      <c r="Z70" s="5" t="s">
        <v>127</v>
      </c>
      <c r="AA70" s="6">
        <v>5399</v>
      </c>
      <c r="AB70" s="6">
        <f>(AA70*23.49%)+AA70</f>
        <v>6667.2250999999997</v>
      </c>
      <c r="AC70" s="6">
        <f>(AB70*23.91%)+AB70</f>
        <v>8261.3586214099996</v>
      </c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</row>
    <row r="71" spans="2:168" ht="15.75" customHeight="1">
      <c r="Z71" s="32" t="s">
        <v>82</v>
      </c>
      <c r="AA71" s="34">
        <f t="shared" ref="AA71:AC71" si="44">(AA70/AA64)*100</f>
        <v>9.4899107080081571</v>
      </c>
      <c r="AB71" s="34">
        <f t="shared" si="44"/>
        <v>6.9379701290333777</v>
      </c>
      <c r="AC71" s="34">
        <f t="shared" si="44"/>
        <v>5.0858997738874594</v>
      </c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</row>
    <row r="72" spans="2:168" ht="15.75" customHeight="1">
      <c r="Z72" s="2" t="s">
        <v>128</v>
      </c>
      <c r="AA72" s="5"/>
      <c r="AB72" s="5"/>
      <c r="AC72" s="5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</row>
    <row r="73" spans="2:168" ht="15.75" customHeight="1">
      <c r="Z73" s="5" t="s">
        <v>129</v>
      </c>
      <c r="AA73" s="2">
        <f t="shared" ref="AA73:AC73" si="45">AA75+AA77+AA79</f>
        <v>20</v>
      </c>
      <c r="AB73" s="2">
        <f t="shared" si="45"/>
        <v>22</v>
      </c>
      <c r="AC73" s="2">
        <f t="shared" si="45"/>
        <v>25</v>
      </c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</row>
    <row r="74" spans="2:168" ht="15.75" customHeight="1">
      <c r="Z74" s="32" t="s">
        <v>82</v>
      </c>
      <c r="AA74" s="42">
        <f t="shared" ref="AA74:AC74" si="46">(AA73/AA73)*100</f>
        <v>100</v>
      </c>
      <c r="AB74" s="42">
        <f t="shared" si="46"/>
        <v>100</v>
      </c>
      <c r="AC74" s="42">
        <f t="shared" si="46"/>
        <v>100</v>
      </c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</row>
    <row r="75" spans="2:168" ht="15.75" customHeight="1">
      <c r="Z75" s="5" t="s">
        <v>130</v>
      </c>
      <c r="AA75" s="5">
        <v>3</v>
      </c>
      <c r="AB75" s="5">
        <v>3</v>
      </c>
      <c r="AC75" s="5">
        <v>4</v>
      </c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</row>
    <row r="76" spans="2:168" ht="15.75" customHeight="1">
      <c r="Z76" s="32" t="s">
        <v>82</v>
      </c>
      <c r="AA76" s="39">
        <f t="shared" ref="AA76:AC76" si="47">(AA75/AA73)*100</f>
        <v>15</v>
      </c>
      <c r="AB76" s="39">
        <f t="shared" si="47"/>
        <v>13.636363636363635</v>
      </c>
      <c r="AC76" s="39">
        <f t="shared" si="47"/>
        <v>16</v>
      </c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</row>
    <row r="77" spans="2:168" ht="15.75" customHeight="1">
      <c r="Z77" s="5" t="s">
        <v>131</v>
      </c>
      <c r="AA77" s="5">
        <v>7</v>
      </c>
      <c r="AB77" s="5">
        <v>7</v>
      </c>
      <c r="AC77" s="5">
        <v>7</v>
      </c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</row>
    <row r="78" spans="2:168" ht="15.75" customHeight="1">
      <c r="Z78" s="32" t="s">
        <v>82</v>
      </c>
      <c r="AA78" s="39">
        <f t="shared" ref="AA78:AC78" si="48">(AA77/AA73)*100</f>
        <v>35</v>
      </c>
      <c r="AB78" s="39">
        <f t="shared" si="48"/>
        <v>31.818181818181817</v>
      </c>
      <c r="AC78" s="39">
        <f t="shared" si="48"/>
        <v>28.000000000000004</v>
      </c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</row>
    <row r="79" spans="2:168" ht="15.75" customHeight="1">
      <c r="Z79" s="5" t="s">
        <v>132</v>
      </c>
      <c r="AA79" s="5">
        <v>10</v>
      </c>
      <c r="AB79" s="5">
        <v>12</v>
      </c>
      <c r="AC79" s="5">
        <v>14</v>
      </c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</row>
    <row r="80" spans="2:168" ht="15.75" customHeight="1">
      <c r="Z80" s="32" t="s">
        <v>82</v>
      </c>
      <c r="AA80" s="39">
        <f t="shared" ref="AA80:AC80" si="49">(AA79/AA73)*100</f>
        <v>50</v>
      </c>
      <c r="AB80" s="39">
        <f t="shared" si="49"/>
        <v>54.54545454545454</v>
      </c>
      <c r="AC80" s="39">
        <f t="shared" si="49"/>
        <v>56.000000000000007</v>
      </c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</row>
    <row r="81" spans="26:168" ht="15.75" customHeight="1"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</row>
    <row r="82" spans="26:168" ht="15.75" customHeight="1">
      <c r="Z82" s="5" t="s">
        <v>133</v>
      </c>
      <c r="AA82" s="6">
        <f t="shared" ref="AA82:AC82" si="50">AA84+AA86+AA88</f>
        <v>17850</v>
      </c>
      <c r="AB82" s="6">
        <f t="shared" si="50"/>
        <v>20335</v>
      </c>
      <c r="AC82" s="6">
        <f t="shared" si="50"/>
        <v>21220</v>
      </c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</row>
    <row r="83" spans="26:168" ht="15.75" customHeight="1">
      <c r="Z83" s="32" t="s">
        <v>82</v>
      </c>
      <c r="AA83" s="42">
        <f t="shared" ref="AA83:AC83" si="51">(AA82/AA82)*100</f>
        <v>100</v>
      </c>
      <c r="AB83" s="42">
        <f t="shared" si="51"/>
        <v>100</v>
      </c>
      <c r="AC83" s="42">
        <f t="shared" si="51"/>
        <v>100</v>
      </c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</row>
    <row r="84" spans="26:168" ht="15.75" customHeight="1">
      <c r="Z84" s="5" t="s">
        <v>130</v>
      </c>
      <c r="AA84" s="6">
        <v>1475</v>
      </c>
      <c r="AB84" s="6">
        <v>1650</v>
      </c>
      <c r="AC84" s="6">
        <v>1730</v>
      </c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</row>
    <row r="85" spans="26:168" ht="15.75" customHeight="1">
      <c r="Z85" s="32" t="s">
        <v>82</v>
      </c>
      <c r="AA85" s="49">
        <f t="shared" ref="AA85:AC85" si="52">(AA84/AA82)*100</f>
        <v>8.2633053221288506</v>
      </c>
      <c r="AB85" s="49">
        <f t="shared" si="52"/>
        <v>8.114089009097615</v>
      </c>
      <c r="AC85" s="49">
        <f t="shared" si="52"/>
        <v>8.1526861451460881</v>
      </c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</row>
    <row r="86" spans="26:168" ht="15.75" customHeight="1">
      <c r="Z86" s="5" t="s">
        <v>131</v>
      </c>
      <c r="AA86" s="6">
        <v>727</v>
      </c>
      <c r="AB86" s="6">
        <v>920</v>
      </c>
      <c r="AC86" s="6">
        <v>1034</v>
      </c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</row>
    <row r="87" spans="26:168" ht="15.75" customHeight="1">
      <c r="Z87" s="32" t="s">
        <v>82</v>
      </c>
      <c r="AA87" s="49">
        <f t="shared" ref="AA87:AC87" si="53">(AA86/AA82)*100</f>
        <v>4.0728291316526608</v>
      </c>
      <c r="AB87" s="49">
        <f t="shared" si="53"/>
        <v>4.5242193262847303</v>
      </c>
      <c r="AC87" s="49">
        <f t="shared" si="53"/>
        <v>4.8727615457115929</v>
      </c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</row>
    <row r="88" spans="26:168" ht="15.75" customHeight="1">
      <c r="Z88" s="5" t="s">
        <v>132</v>
      </c>
      <c r="AA88" s="6">
        <v>15648</v>
      </c>
      <c r="AB88" s="6">
        <v>17765</v>
      </c>
      <c r="AC88" s="6">
        <v>18456</v>
      </c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</row>
    <row r="89" spans="26:168" ht="15.75" customHeight="1">
      <c r="Z89" s="32" t="s">
        <v>82</v>
      </c>
      <c r="AA89" s="49">
        <f t="shared" ref="AA89:AC89" si="54">(AA88/AA82)*100</f>
        <v>87.663865546218489</v>
      </c>
      <c r="AB89" s="49">
        <f t="shared" si="54"/>
        <v>87.361691664617652</v>
      </c>
      <c r="AC89" s="49">
        <f t="shared" si="54"/>
        <v>86.974552309142311</v>
      </c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</row>
    <row r="90" spans="26:168" ht="15.75" customHeight="1"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</row>
    <row r="91" spans="26:168" ht="15.75" customHeight="1"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</row>
    <row r="92" spans="26:168" ht="15.75" customHeight="1"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</row>
    <row r="93" spans="26:168" ht="15.75" customHeight="1"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</row>
    <row r="94" spans="26:168" ht="15.75" customHeight="1"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</row>
    <row r="95" spans="26:168" ht="15.75" customHeight="1"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</row>
    <row r="96" spans="26:168" ht="15.75" customHeight="1"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</row>
    <row r="97" spans="42:168" ht="15.75" customHeight="1"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</row>
    <row r="98" spans="42:168" ht="15.75" customHeight="1"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</row>
    <row r="99" spans="42:168" ht="15.75" customHeight="1"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</row>
    <row r="100" spans="42:168" ht="15.75" customHeight="1"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</row>
    <row r="101" spans="42:168" ht="15.75" customHeight="1"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</row>
    <row r="102" spans="42:168" ht="15.75" customHeight="1"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</row>
    <row r="103" spans="42:168" ht="15.75" customHeight="1"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</row>
    <row r="104" spans="42:168" ht="15.75" customHeight="1"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</row>
    <row r="105" spans="42:168" ht="15.75" customHeight="1"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</row>
    <row r="106" spans="42:168" ht="15.75" customHeight="1"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</row>
    <row r="107" spans="42:168" ht="15.75" customHeight="1"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</row>
    <row r="108" spans="42:168" ht="15.75" customHeight="1"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</row>
    <row r="109" spans="42:168" ht="15.75" customHeight="1"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</row>
    <row r="110" spans="42:168" ht="15.75" customHeight="1"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</row>
    <row r="111" spans="42:168" ht="15.75" customHeight="1"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</row>
    <row r="112" spans="42:168" ht="15.75" customHeight="1"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</row>
    <row r="113" spans="42:168" ht="15.75" customHeight="1"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</row>
    <row r="114" spans="42:168" ht="15.75" customHeight="1"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</row>
    <row r="115" spans="42:168" ht="15.75" customHeight="1"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</row>
    <row r="116" spans="42:168" ht="15.75" customHeight="1"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</row>
    <row r="117" spans="42:168" ht="15.75" customHeight="1"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</row>
    <row r="118" spans="42:168" ht="15.75" customHeight="1"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</row>
    <row r="119" spans="42:168" ht="15.75" customHeight="1"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</row>
    <row r="120" spans="42:168" ht="15.75" customHeight="1"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</row>
    <row r="121" spans="42:168" ht="15.75" customHeight="1"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</row>
    <row r="122" spans="42:168" ht="15.75" customHeight="1"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</row>
    <row r="123" spans="42:168" ht="15.75" customHeight="1"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</row>
    <row r="124" spans="42:168" ht="15.75" customHeight="1"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</row>
    <row r="125" spans="42:168" ht="15.75" customHeight="1"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</row>
    <row r="126" spans="42:168" ht="15.75" customHeight="1"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</row>
    <row r="127" spans="42:168" ht="15.75" customHeight="1"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</row>
    <row r="128" spans="42:168" ht="15.75" customHeight="1"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</row>
    <row r="129" spans="42:168" ht="15.75" customHeight="1"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</row>
    <row r="130" spans="42:168" ht="15.75" customHeight="1"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</row>
    <row r="131" spans="42:168" ht="15.75" customHeight="1"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</row>
    <row r="132" spans="42:168" ht="15.75" customHeight="1"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</row>
    <row r="133" spans="42:168" ht="15.75" customHeight="1"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</row>
    <row r="134" spans="42:168" ht="15.75" customHeight="1"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</row>
    <row r="135" spans="42:168" ht="15.75" customHeight="1"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</row>
    <row r="136" spans="42:168" ht="15.75" customHeight="1"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</row>
    <row r="137" spans="42:168" ht="15.75" customHeight="1"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</row>
    <row r="138" spans="42:168" ht="15.75" customHeight="1"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</row>
    <row r="139" spans="42:168" ht="15.75" customHeight="1"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</row>
    <row r="140" spans="42:168" ht="15.75" customHeight="1"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</row>
    <row r="141" spans="42:168" ht="15.75" customHeight="1"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</row>
    <row r="142" spans="42:168" ht="15.75" customHeight="1"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</row>
    <row r="143" spans="42:168" ht="15.75" customHeight="1"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</row>
    <row r="144" spans="42:168" ht="15.75" customHeight="1"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</row>
    <row r="145" spans="42:168" ht="15.75" customHeight="1"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</row>
    <row r="146" spans="42:168" ht="15.75" customHeight="1"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</row>
    <row r="147" spans="42:168" ht="15.75" customHeight="1"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</row>
    <row r="148" spans="42:168" ht="15.75" customHeight="1"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</row>
    <row r="149" spans="42:168" ht="15.75" customHeight="1"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</row>
    <row r="150" spans="42:168" ht="15.75" customHeight="1"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</row>
    <row r="151" spans="42:168" ht="15.75" customHeight="1"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</row>
    <row r="152" spans="42:168" ht="15.75" customHeight="1"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</row>
    <row r="153" spans="42:168" ht="15.75" customHeight="1"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</row>
    <row r="154" spans="42:168" ht="15.75" customHeight="1"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</row>
    <row r="155" spans="42:168" ht="15.75" customHeight="1"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</row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J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30" width="14.25" customWidth="1"/>
    <col min="31" max="41" width="9.375" customWidth="1"/>
    <col min="42" max="42" width="14" customWidth="1"/>
    <col min="43" max="63" width="9.375" customWidth="1"/>
    <col min="64" max="64" width="9.375" hidden="1" customWidth="1"/>
    <col min="65" max="82" width="9.375" customWidth="1"/>
    <col min="83" max="85" width="9.375" hidden="1" customWidth="1"/>
    <col min="86" max="166" width="9.375" customWidth="1"/>
  </cols>
  <sheetData>
    <row r="4" spans="1:166" ht="26.25">
      <c r="B4" s="1" t="s">
        <v>0</v>
      </c>
    </row>
    <row r="6" spans="1:166" ht="21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116" t="s">
        <v>28</v>
      </c>
      <c r="AQ6" s="95"/>
      <c r="AR6" s="95"/>
      <c r="AS6" s="95"/>
      <c r="AT6" s="95"/>
      <c r="AU6" s="95"/>
      <c r="AV6" s="95"/>
      <c r="AW6" s="96"/>
    </row>
    <row r="7" spans="1:166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113" t="s">
        <v>31</v>
      </c>
      <c r="AQ7" s="117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18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19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20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</row>
    <row r="8" spans="1:166" ht="39" customHeight="1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114" t="s">
        <v>38</v>
      </c>
      <c r="AR8" s="95"/>
      <c r="AS8" s="96"/>
      <c r="AT8" s="114" t="s">
        <v>39</v>
      </c>
      <c r="AU8" s="95"/>
      <c r="AV8" s="96"/>
      <c r="AW8" s="114" t="s">
        <v>40</v>
      </c>
      <c r="AX8" s="95"/>
      <c r="AY8" s="96"/>
      <c r="AZ8" s="114" t="s">
        <v>41</v>
      </c>
      <c r="BA8" s="95"/>
      <c r="BB8" s="96"/>
      <c r="BC8" s="114" t="s">
        <v>42</v>
      </c>
      <c r="BD8" s="95"/>
      <c r="BE8" s="96"/>
      <c r="BF8" s="114" t="s">
        <v>43</v>
      </c>
      <c r="BG8" s="95"/>
      <c r="BH8" s="96"/>
      <c r="BI8" s="114" t="s">
        <v>44</v>
      </c>
      <c r="BJ8" s="95"/>
      <c r="BK8" s="96"/>
      <c r="BL8" s="20" t="s">
        <v>45</v>
      </c>
      <c r="BM8" s="114" t="s">
        <v>46</v>
      </c>
      <c r="BN8" s="95"/>
      <c r="BO8" s="96"/>
      <c r="BP8" s="114" t="s">
        <v>47</v>
      </c>
      <c r="BQ8" s="95"/>
      <c r="BR8" s="96"/>
      <c r="BS8" s="114" t="s">
        <v>48</v>
      </c>
      <c r="BT8" s="95"/>
      <c r="BU8" s="96"/>
      <c r="BV8" s="114" t="s">
        <v>49</v>
      </c>
      <c r="BW8" s="95"/>
      <c r="BX8" s="96"/>
      <c r="BY8" s="114" t="s">
        <v>50</v>
      </c>
      <c r="BZ8" s="95"/>
      <c r="CA8" s="96"/>
      <c r="CB8" s="114" t="s">
        <v>51</v>
      </c>
      <c r="CC8" s="95"/>
      <c r="CD8" s="96"/>
      <c r="CE8" s="114" t="s">
        <v>52</v>
      </c>
      <c r="CF8" s="95"/>
      <c r="CG8" s="96"/>
      <c r="CH8" s="115" t="s">
        <v>53</v>
      </c>
      <c r="CI8" s="95"/>
      <c r="CJ8" s="96"/>
      <c r="CK8" s="114" t="s">
        <v>54</v>
      </c>
      <c r="CL8" s="95"/>
      <c r="CM8" s="96"/>
      <c r="CN8" s="114" t="s">
        <v>55</v>
      </c>
      <c r="CO8" s="95"/>
      <c r="CP8" s="96"/>
      <c r="CQ8" s="114" t="s">
        <v>56</v>
      </c>
      <c r="CR8" s="95"/>
      <c r="CS8" s="96"/>
      <c r="CT8" s="114" t="s">
        <v>57</v>
      </c>
      <c r="CU8" s="95"/>
      <c r="CV8" s="96"/>
      <c r="CW8" s="114" t="s">
        <v>58</v>
      </c>
      <c r="CX8" s="95"/>
      <c r="CY8" s="96"/>
      <c r="CZ8" s="114" t="s">
        <v>59</v>
      </c>
      <c r="DA8" s="95"/>
      <c r="DB8" s="96"/>
      <c r="DC8" s="115" t="s">
        <v>60</v>
      </c>
      <c r="DD8" s="95"/>
      <c r="DE8" s="96"/>
      <c r="DF8" s="114" t="s">
        <v>61</v>
      </c>
      <c r="DG8" s="95"/>
      <c r="DH8" s="96"/>
      <c r="DI8" s="114" t="s">
        <v>62</v>
      </c>
      <c r="DJ8" s="95"/>
      <c r="DK8" s="96"/>
      <c r="DL8" s="114" t="s">
        <v>63</v>
      </c>
      <c r="DM8" s="95"/>
      <c r="DN8" s="96"/>
      <c r="DO8" s="114" t="s">
        <v>64</v>
      </c>
      <c r="DP8" s="95"/>
      <c r="DQ8" s="96"/>
      <c r="DR8" s="114" t="s">
        <v>65</v>
      </c>
      <c r="DS8" s="95"/>
      <c r="DT8" s="96"/>
      <c r="DU8" s="114" t="s">
        <v>66</v>
      </c>
      <c r="DV8" s="95"/>
      <c r="DW8" s="96"/>
      <c r="DX8" s="114" t="s">
        <v>67</v>
      </c>
      <c r="DY8" s="95"/>
      <c r="DZ8" s="96"/>
      <c r="EA8" s="114" t="s">
        <v>68</v>
      </c>
      <c r="EB8" s="95"/>
      <c r="EC8" s="96"/>
      <c r="ED8" s="114" t="s">
        <v>69</v>
      </c>
      <c r="EE8" s="95"/>
      <c r="EF8" s="96"/>
      <c r="EG8" s="114" t="s">
        <v>70</v>
      </c>
      <c r="EH8" s="95"/>
      <c r="EI8" s="96"/>
      <c r="EJ8" s="114" t="s">
        <v>71</v>
      </c>
      <c r="EK8" s="95"/>
      <c r="EL8" s="96"/>
      <c r="EM8" s="114" t="s">
        <v>72</v>
      </c>
      <c r="EN8" s="95"/>
      <c r="EO8" s="96"/>
      <c r="EP8" s="115" t="s">
        <v>73</v>
      </c>
      <c r="EQ8" s="95"/>
      <c r="ER8" s="96"/>
      <c r="ES8" s="114" t="s">
        <v>74</v>
      </c>
      <c r="ET8" s="95"/>
      <c r="EU8" s="96"/>
      <c r="EV8" s="114" t="s">
        <v>75</v>
      </c>
      <c r="EW8" s="95"/>
      <c r="EX8" s="96"/>
      <c r="EY8" s="114" t="s">
        <v>76</v>
      </c>
      <c r="EZ8" s="95"/>
      <c r="FA8" s="96"/>
      <c r="FB8" s="114" t="s">
        <v>77</v>
      </c>
      <c r="FC8" s="95"/>
      <c r="FD8" s="96"/>
      <c r="FE8" s="114" t="s">
        <v>78</v>
      </c>
      <c r="FF8" s="95"/>
      <c r="FG8" s="96"/>
      <c r="FH8" s="115" t="s">
        <v>79</v>
      </c>
      <c r="FI8" s="95"/>
      <c r="FJ8" s="96"/>
    </row>
    <row r="9" spans="1:166">
      <c r="B9" s="5" t="s">
        <v>4</v>
      </c>
      <c r="C9" s="6">
        <f t="shared" ref="C9:E9" si="0">C12+C14</f>
        <v>23984</v>
      </c>
      <c r="D9" s="6">
        <f t="shared" si="0"/>
        <v>24695</v>
      </c>
      <c r="E9" s="6">
        <f t="shared" si="0"/>
        <v>25433</v>
      </c>
      <c r="H9" s="71" t="s">
        <v>80</v>
      </c>
      <c r="I9" s="76">
        <v>8</v>
      </c>
      <c r="J9" s="76">
        <v>8</v>
      </c>
      <c r="K9" s="76">
        <v>8</v>
      </c>
      <c r="Z9" s="2" t="s">
        <v>81</v>
      </c>
      <c r="AA9" s="93"/>
      <c r="AB9" s="93"/>
      <c r="AC9" s="93"/>
      <c r="AP9" s="93"/>
      <c r="AQ9" s="22">
        <v>2017</v>
      </c>
      <c r="AR9" s="22">
        <v>2018</v>
      </c>
      <c r="AS9" s="24">
        <v>2019</v>
      </c>
      <c r="AT9" s="22">
        <v>2017</v>
      </c>
      <c r="AU9" s="22">
        <v>2018</v>
      </c>
      <c r="AV9" s="24">
        <v>2019</v>
      </c>
      <c r="AW9" s="22">
        <v>2017</v>
      </c>
      <c r="AX9" s="22">
        <v>2018</v>
      </c>
      <c r="AY9" s="24">
        <v>2019</v>
      </c>
      <c r="AZ9" s="22">
        <v>2017</v>
      </c>
      <c r="BA9" s="22">
        <v>2018</v>
      </c>
      <c r="BB9" s="24">
        <v>2019</v>
      </c>
      <c r="BC9" s="22">
        <v>2017</v>
      </c>
      <c r="BD9" s="22">
        <v>2018</v>
      </c>
      <c r="BE9" s="24">
        <v>2019</v>
      </c>
      <c r="BF9" s="22">
        <v>2017</v>
      </c>
      <c r="BG9" s="22">
        <v>2018</v>
      </c>
      <c r="BH9" s="24">
        <v>2019</v>
      </c>
      <c r="BI9" s="22">
        <v>2017</v>
      </c>
      <c r="BJ9" s="22">
        <v>2018</v>
      </c>
      <c r="BK9" s="24">
        <v>2019</v>
      </c>
      <c r="BL9" s="27"/>
      <c r="BM9" s="22">
        <v>2017</v>
      </c>
      <c r="BN9" s="22">
        <v>2018</v>
      </c>
      <c r="BO9" s="24">
        <v>2019</v>
      </c>
      <c r="BP9" s="22">
        <v>2017</v>
      </c>
      <c r="BQ9" s="22">
        <v>2018</v>
      </c>
      <c r="BR9" s="24">
        <v>2019</v>
      </c>
      <c r="BS9" s="22">
        <v>2017</v>
      </c>
      <c r="BT9" s="22">
        <v>2018</v>
      </c>
      <c r="BU9" s="24">
        <v>2019</v>
      </c>
      <c r="BV9" s="22">
        <v>2017</v>
      </c>
      <c r="BW9" s="22">
        <v>2018</v>
      </c>
      <c r="BX9" s="24">
        <v>2019</v>
      </c>
      <c r="BY9" s="22">
        <v>2017</v>
      </c>
      <c r="BZ9" s="22">
        <v>2018</v>
      </c>
      <c r="CA9" s="24">
        <v>2019</v>
      </c>
      <c r="CB9" s="22">
        <v>2017</v>
      </c>
      <c r="CC9" s="22">
        <v>2018</v>
      </c>
      <c r="CD9" s="24">
        <v>2019</v>
      </c>
      <c r="CE9" s="22">
        <v>2017</v>
      </c>
      <c r="CF9" s="22">
        <v>2018</v>
      </c>
      <c r="CG9" s="24">
        <v>2019</v>
      </c>
      <c r="CH9" s="22">
        <v>2017</v>
      </c>
      <c r="CI9" s="22">
        <v>2018</v>
      </c>
      <c r="CJ9" s="24">
        <v>2019</v>
      </c>
      <c r="CK9" s="22">
        <v>2017</v>
      </c>
      <c r="CL9" s="22">
        <v>2018</v>
      </c>
      <c r="CM9" s="24">
        <v>2019</v>
      </c>
      <c r="CN9" s="22">
        <v>2017</v>
      </c>
      <c r="CO9" s="22">
        <v>2018</v>
      </c>
      <c r="CP9" s="24">
        <v>2019</v>
      </c>
      <c r="CQ9" s="22">
        <v>2017</v>
      </c>
      <c r="CR9" s="22">
        <v>2018</v>
      </c>
      <c r="CS9" s="24">
        <v>2019</v>
      </c>
      <c r="CT9" s="22">
        <v>2017</v>
      </c>
      <c r="CU9" s="22">
        <v>2018</v>
      </c>
      <c r="CV9" s="24">
        <v>2019</v>
      </c>
      <c r="CW9" s="22">
        <v>2017</v>
      </c>
      <c r="CX9" s="22">
        <v>2018</v>
      </c>
      <c r="CY9" s="24">
        <v>2019</v>
      </c>
      <c r="CZ9" s="22">
        <v>2017</v>
      </c>
      <c r="DA9" s="22">
        <v>2018</v>
      </c>
      <c r="DB9" s="24">
        <v>2019</v>
      </c>
      <c r="DC9" s="22">
        <v>2017</v>
      </c>
      <c r="DD9" s="22">
        <v>2018</v>
      </c>
      <c r="DE9" s="24">
        <v>2019</v>
      </c>
      <c r="DF9" s="22">
        <v>2017</v>
      </c>
      <c r="DG9" s="22">
        <v>2018</v>
      </c>
      <c r="DH9" s="24">
        <v>2019</v>
      </c>
      <c r="DI9" s="22">
        <v>2017</v>
      </c>
      <c r="DJ9" s="22">
        <v>2018</v>
      </c>
      <c r="DK9" s="24">
        <v>2019</v>
      </c>
      <c r="DL9" s="22">
        <v>2017</v>
      </c>
      <c r="DM9" s="22">
        <v>2018</v>
      </c>
      <c r="DN9" s="24">
        <v>2019</v>
      </c>
      <c r="DO9" s="22">
        <v>2017</v>
      </c>
      <c r="DP9" s="22">
        <v>2018</v>
      </c>
      <c r="DQ9" s="24">
        <v>2019</v>
      </c>
      <c r="DR9" s="22">
        <v>2017</v>
      </c>
      <c r="DS9" s="22">
        <v>2018</v>
      </c>
      <c r="DT9" s="24">
        <v>2019</v>
      </c>
      <c r="DU9" s="22">
        <v>2017</v>
      </c>
      <c r="DV9" s="22">
        <v>2018</v>
      </c>
      <c r="DW9" s="24">
        <v>2019</v>
      </c>
      <c r="DX9" s="22">
        <v>2017</v>
      </c>
      <c r="DY9" s="22">
        <v>2018</v>
      </c>
      <c r="DZ9" s="24">
        <v>2019</v>
      </c>
      <c r="EA9" s="22">
        <v>2017</v>
      </c>
      <c r="EB9" s="22">
        <v>2018</v>
      </c>
      <c r="EC9" s="24">
        <v>2019</v>
      </c>
      <c r="ED9" s="22">
        <v>2017</v>
      </c>
      <c r="EE9" s="22">
        <v>2018</v>
      </c>
      <c r="EF9" s="24">
        <v>2019</v>
      </c>
      <c r="EG9" s="22">
        <v>2017</v>
      </c>
      <c r="EH9" s="22">
        <v>2018</v>
      </c>
      <c r="EI9" s="24">
        <v>2019</v>
      </c>
      <c r="EJ9" s="22">
        <v>2017</v>
      </c>
      <c r="EK9" s="22">
        <v>2018</v>
      </c>
      <c r="EL9" s="24">
        <v>2019</v>
      </c>
      <c r="EM9" s="22">
        <v>2017</v>
      </c>
      <c r="EN9" s="22">
        <v>2018</v>
      </c>
      <c r="EO9" s="24">
        <v>2019</v>
      </c>
      <c r="EP9" s="22">
        <v>2017</v>
      </c>
      <c r="EQ9" s="22">
        <v>2018</v>
      </c>
      <c r="ER9" s="24">
        <v>2019</v>
      </c>
      <c r="ES9" s="22">
        <v>2017</v>
      </c>
      <c r="ET9" s="22">
        <v>2018</v>
      </c>
      <c r="EU9" s="24">
        <v>2019</v>
      </c>
      <c r="EV9" s="22">
        <v>2017</v>
      </c>
      <c r="EW9" s="22">
        <v>2018</v>
      </c>
      <c r="EX9" s="24">
        <v>2019</v>
      </c>
      <c r="EY9" s="22">
        <v>2017</v>
      </c>
      <c r="EZ9" s="22">
        <v>2018</v>
      </c>
      <c r="FA9" s="24">
        <v>2019</v>
      </c>
      <c r="FB9" s="22">
        <v>2017</v>
      </c>
      <c r="FC9" s="22">
        <v>2018</v>
      </c>
      <c r="FD9" s="24">
        <v>2019</v>
      </c>
      <c r="FE9" s="22">
        <v>2017</v>
      </c>
      <c r="FF9" s="22">
        <v>2018</v>
      </c>
      <c r="FG9" s="24">
        <v>2019</v>
      </c>
      <c r="FH9" s="22">
        <v>2017</v>
      </c>
      <c r="FI9" s="22">
        <v>2018</v>
      </c>
      <c r="FJ9" s="24">
        <v>2019</v>
      </c>
    </row>
    <row r="10" spans="1:166">
      <c r="B10" s="32" t="s">
        <v>82</v>
      </c>
      <c r="C10" s="33">
        <f>(C9/(C9+D9+E9))*100</f>
        <v>32.361830742659755</v>
      </c>
      <c r="D10" s="33">
        <f>(D9/(C9+D9+E9))*100</f>
        <v>33.321189550949917</v>
      </c>
      <c r="E10" s="34">
        <f>(E9/(C9+D9+E9))*100</f>
        <v>34.316979706390327</v>
      </c>
      <c r="H10" s="5" t="s">
        <v>83</v>
      </c>
      <c r="I10" s="6">
        <v>11412</v>
      </c>
      <c r="J10" s="6">
        <v>10770</v>
      </c>
      <c r="K10" s="6">
        <v>10486</v>
      </c>
      <c r="Z10" s="5" t="s">
        <v>84</v>
      </c>
      <c r="AA10" s="50">
        <v>11297556858</v>
      </c>
      <c r="AB10" s="50">
        <v>11574223998</v>
      </c>
      <c r="AC10" s="50">
        <v>10888348797</v>
      </c>
      <c r="AP10" s="5" t="s">
        <v>154</v>
      </c>
      <c r="AQ10" s="5">
        <v>17</v>
      </c>
      <c r="AR10" s="5">
        <v>20</v>
      </c>
      <c r="AS10" s="5">
        <v>18</v>
      </c>
      <c r="AT10" s="5">
        <v>17</v>
      </c>
      <c r="AU10" s="5">
        <v>18</v>
      </c>
      <c r="AV10" s="5">
        <v>18</v>
      </c>
      <c r="AW10" s="5">
        <v>0</v>
      </c>
      <c r="AX10" s="5">
        <v>2</v>
      </c>
      <c r="AY10" s="5">
        <v>0</v>
      </c>
      <c r="AZ10" s="5">
        <v>17</v>
      </c>
      <c r="BA10" s="5">
        <v>19</v>
      </c>
      <c r="BB10" s="5">
        <v>18</v>
      </c>
      <c r="BC10" s="5">
        <v>0</v>
      </c>
      <c r="BD10" s="5">
        <v>1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36"/>
      <c r="BM10" s="5">
        <v>36100000</v>
      </c>
      <c r="BN10" s="5">
        <v>78968694</v>
      </c>
      <c r="BO10" s="5">
        <v>200100000</v>
      </c>
      <c r="BP10" s="5">
        <v>0</v>
      </c>
      <c r="BQ10" s="5">
        <v>410000000</v>
      </c>
      <c r="BR10" s="5">
        <v>0</v>
      </c>
      <c r="BS10" s="5">
        <v>36100000</v>
      </c>
      <c r="BT10" s="5">
        <v>88968694</v>
      </c>
      <c r="BU10" s="5">
        <v>0</v>
      </c>
      <c r="BV10" s="5">
        <v>0</v>
      </c>
      <c r="BW10" s="5">
        <v>400000000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/>
      <c r="CF10" s="5"/>
      <c r="CG10" s="5"/>
      <c r="CH10" s="5">
        <v>57</v>
      </c>
      <c r="CI10" s="5">
        <v>66</v>
      </c>
      <c r="CJ10" s="5">
        <v>56</v>
      </c>
      <c r="CK10" s="5">
        <v>2</v>
      </c>
      <c r="CL10" s="5">
        <v>1</v>
      </c>
      <c r="CM10" s="5">
        <v>4</v>
      </c>
      <c r="CN10" s="5">
        <v>2</v>
      </c>
      <c r="CO10" s="5">
        <v>1</v>
      </c>
      <c r="CP10" s="5">
        <v>4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5</v>
      </c>
      <c r="DD10" s="5">
        <v>9</v>
      </c>
      <c r="DE10" s="5">
        <v>6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/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2</v>
      </c>
      <c r="EV10" s="5">
        <v>0</v>
      </c>
      <c r="EW10" s="5">
        <v>0</v>
      </c>
      <c r="EX10" s="5">
        <v>1</v>
      </c>
      <c r="EY10" s="5">
        <v>0</v>
      </c>
      <c r="EZ10" s="5">
        <v>0</v>
      </c>
      <c r="FA10" s="5">
        <v>1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2</v>
      </c>
    </row>
    <row r="11" spans="1:166" ht="15.75">
      <c r="B11" s="5" t="s">
        <v>5</v>
      </c>
      <c r="C11" s="5"/>
      <c r="D11" s="5"/>
      <c r="E11" s="5"/>
      <c r="H11" s="32" t="s">
        <v>82</v>
      </c>
      <c r="I11" s="39">
        <f>(I10/(I10+J10+K10))*100</f>
        <v>34.933268029876331</v>
      </c>
      <c r="J11" s="41">
        <f>(J10/(I10+J10+K10))*100</f>
        <v>32.96804212072977</v>
      </c>
      <c r="K11" s="41">
        <f>(K10/(I10+J10+K10))*100</f>
        <v>32.098689849393899</v>
      </c>
      <c r="Z11" s="32" t="s">
        <v>82</v>
      </c>
      <c r="AA11" s="42">
        <f t="shared" ref="AA11:AC11" si="1">(AA10/AA10)*100</f>
        <v>100</v>
      </c>
      <c r="AB11" s="42">
        <f t="shared" si="1"/>
        <v>100</v>
      </c>
      <c r="AC11" s="42">
        <f t="shared" si="1"/>
        <v>100</v>
      </c>
      <c r="AP11" s="43" t="s">
        <v>82</v>
      </c>
      <c r="AQ11" s="45">
        <f>(AQ10/(AQ10+AR10+AS10))*100</f>
        <v>30.909090909090907</v>
      </c>
      <c r="AR11" s="45">
        <f>(AR10/(AQ10+AR10+AS10))*100</f>
        <v>36.363636363636367</v>
      </c>
      <c r="AS11" s="45">
        <f>(AS10/(AQ10+AR10+AS10))*100</f>
        <v>32.727272727272727</v>
      </c>
      <c r="AT11" s="45">
        <f>(AT10/(AT10+AU10+AV10))*100</f>
        <v>32.075471698113205</v>
      </c>
      <c r="AU11" s="45">
        <f>(AU10/(AT10+AU10+AV10))*100</f>
        <v>33.962264150943398</v>
      </c>
      <c r="AV11" s="45">
        <f>(AV10/(AT10+AU10+AV10))*100</f>
        <v>33.962264150943398</v>
      </c>
      <c r="AW11" s="45">
        <f>(AW10/(AW10+AX10+AY10))*100</f>
        <v>0</v>
      </c>
      <c r="AX11" s="45">
        <f>(AX10/(AW10+AX10+AY10))*100</f>
        <v>100</v>
      </c>
      <c r="AY11" s="45">
        <f>(AY10/(AW10+AX10+AY10))*100</f>
        <v>0</v>
      </c>
      <c r="AZ11" s="45">
        <f>(AZ10/(AZ10+BA10+BB10))*100</f>
        <v>31.481481481481481</v>
      </c>
      <c r="BA11" s="45">
        <f>(BA10/(AZ10+BA10+BB10))*100</f>
        <v>35.185185185185183</v>
      </c>
      <c r="BB11" s="45">
        <f>(BB10/(AZ10+BA10+BB10))*100</f>
        <v>33.333333333333329</v>
      </c>
      <c r="BC11" s="45">
        <f>(BC10/(BC10+BD10+BE10))*100</f>
        <v>0</v>
      </c>
      <c r="BD11" s="45">
        <f>(BD10/(BC10+BD10+BE10))*100</f>
        <v>100</v>
      </c>
      <c r="BE11" s="45">
        <f>(BE10/(BC10+BD10+BE10))*100</f>
        <v>0</v>
      </c>
      <c r="BF11" s="45" t="e">
        <f>(BF10/(BF10+BG10+BH10))*100</f>
        <v>#DIV/0!</v>
      </c>
      <c r="BG11" s="45" t="e">
        <f>(BG10/(BF10+BG10+BH10))*100</f>
        <v>#DIV/0!</v>
      </c>
      <c r="BH11" s="45" t="e">
        <f>(BH10/(BF10+BG10+BH10))*100</f>
        <v>#DIV/0!</v>
      </c>
      <c r="BI11" s="45" t="e">
        <f>(BI10/(BI10+BJ10+BK10))*100</f>
        <v>#DIV/0!</v>
      </c>
      <c r="BJ11" s="45" t="e">
        <f>(BJ10/(BI10+BJ10+BK10))*100</f>
        <v>#DIV/0!</v>
      </c>
      <c r="BK11" s="45" t="e">
        <f>(BK10/(BI10+BJ10+BK10))*100</f>
        <v>#DIV/0!</v>
      </c>
      <c r="BL11" s="47"/>
      <c r="BM11" s="45">
        <f>(BM10/(BM10+BN10+BO10))*100</f>
        <v>11.454183326977265</v>
      </c>
      <c r="BN11" s="45">
        <f>(BN10/(BM10+BN10+BO10))*100</f>
        <v>25.056008259500544</v>
      </c>
      <c r="BO11" s="45">
        <f>(BO10/(BM10+BN10+BO10))*100</f>
        <v>63.489808413522184</v>
      </c>
      <c r="BP11" s="45">
        <f>(BP10/(BP10+BQ10+BR10))*100</f>
        <v>0</v>
      </c>
      <c r="BQ11" s="45">
        <f>(BQ10/(BP10+BQ10+BR10))*100</f>
        <v>100</v>
      </c>
      <c r="BR11" s="45">
        <f>(BR10/(BP10+BQ10+BR10))*100</f>
        <v>0</v>
      </c>
      <c r="BS11" s="45">
        <f>(BS10/(BS10+BT10+BU10))*100</f>
        <v>28.864137655423189</v>
      </c>
      <c r="BT11" s="45">
        <f>(BT10/(BS10+BT10+BU10))*100</f>
        <v>71.135862344576822</v>
      </c>
      <c r="BU11" s="45">
        <f>(BU10/(BS10+BT10+BU10))*100</f>
        <v>0</v>
      </c>
      <c r="BV11" s="45">
        <f>(BV10/(BV10+BW10+BX10))*100</f>
        <v>0</v>
      </c>
      <c r="BW11" s="45">
        <f>(BW10/(BV10+BW10+BX10))*100</f>
        <v>100</v>
      </c>
      <c r="BX11" s="45">
        <f>(BX10/(BV10+BW10+BX10))*100</f>
        <v>0</v>
      </c>
      <c r="BY11" s="45" t="e">
        <f>(BY10/(BY10+BZ10+CA10))*100</f>
        <v>#DIV/0!</v>
      </c>
      <c r="BZ11" s="45" t="e">
        <f>(BZ10/(BY10+BZ10+CA10))*100</f>
        <v>#DIV/0!</v>
      </c>
      <c r="CA11" s="45" t="e">
        <f>(CA10/(BY10+BZ10+CA10))*100</f>
        <v>#DIV/0!</v>
      </c>
      <c r="CB11" s="45" t="e">
        <f>(CB10/(CB10+CC10+CD10))*100</f>
        <v>#DIV/0!</v>
      </c>
      <c r="CC11" s="45" t="e">
        <f>(CC10/(CB10+CC10+CD10))*100</f>
        <v>#DIV/0!</v>
      </c>
      <c r="CD11" s="45" t="e">
        <f>(CD10/(CB10+CC10+CD10))*100</f>
        <v>#DIV/0!</v>
      </c>
      <c r="CE11" s="45" t="e">
        <f>(CE10/(CE10+CF10+CG10))*100</f>
        <v>#DIV/0!</v>
      </c>
      <c r="CF11" s="45" t="e">
        <f>(CF10/(CE10+CF10+CG10))*100</f>
        <v>#DIV/0!</v>
      </c>
      <c r="CG11" s="45" t="e">
        <f>(CG10/(CE10+CF10+CG10))*100</f>
        <v>#DIV/0!</v>
      </c>
      <c r="CH11" s="45">
        <f>(CH10/(CH10+CI10+CJ10))*100</f>
        <v>31.843575418994412</v>
      </c>
      <c r="CI11" s="45">
        <f>(CI10/(CH10+CI10+CJ10))*100</f>
        <v>36.871508379888269</v>
      </c>
      <c r="CJ11" s="45">
        <f>(CJ10/(CH10+CI10+CJ10))*100</f>
        <v>31.284916201117319</v>
      </c>
      <c r="CK11" s="45">
        <f>(CK10/(CK10+CL10+CM10))*100</f>
        <v>28.571428571428569</v>
      </c>
      <c r="CL11" s="45">
        <f>(CL10/(CK10+CL10+CM10))*100</f>
        <v>14.285714285714285</v>
      </c>
      <c r="CM11" s="45">
        <f>(CM10/(CK10+CL10+CM10))*100</f>
        <v>57.142857142857139</v>
      </c>
      <c r="CN11" s="45">
        <f>(CN10/(CN10+CO10+CP10))*100</f>
        <v>28.571428571428569</v>
      </c>
      <c r="CO11" s="45">
        <f>(CO10/(CN10+CO10+CP10))*100</f>
        <v>14.285714285714285</v>
      </c>
      <c r="CP11" s="45">
        <f>(CP10/(CN10+CO10+CP10))*100</f>
        <v>57.142857142857139</v>
      </c>
      <c r="CQ11" s="45" t="e">
        <f>(CQ10/(CQ10+CR10+CS10))*100</f>
        <v>#DIV/0!</v>
      </c>
      <c r="CR11" s="45" t="e">
        <f>(CR10/(CQ10+CR10+CS10))*100</f>
        <v>#DIV/0!</v>
      </c>
      <c r="CS11" s="45" t="e">
        <f>(CS10/(CQ10+CR10+CS10))*100</f>
        <v>#DIV/0!</v>
      </c>
      <c r="CT11" s="45" t="e">
        <f>(CT10/(CT10+CU10+CV10))*100</f>
        <v>#DIV/0!</v>
      </c>
      <c r="CU11" s="45" t="e">
        <f>(CU10/(CT10+CU10+CV10))*100</f>
        <v>#DIV/0!</v>
      </c>
      <c r="CV11" s="45" t="e">
        <f>(CV10/(CT10+CU10+CV10))*100</f>
        <v>#DIV/0!</v>
      </c>
      <c r="CW11" s="45" t="e">
        <f>(CW10/(CW10+CX10+CY10))*100</f>
        <v>#DIV/0!</v>
      </c>
      <c r="CX11" s="45" t="e">
        <f>(CX10/(CW10+CX10+CY10))*100</f>
        <v>#DIV/0!</v>
      </c>
      <c r="CY11" s="45" t="e">
        <f>(CY10/(CW10+CX10+CY10))*100</f>
        <v>#DIV/0!</v>
      </c>
      <c r="CZ11" s="45" t="e">
        <f>(CZ10/(CZ10+DA10+DB10))*100</f>
        <v>#DIV/0!</v>
      </c>
      <c r="DA11" s="45" t="e">
        <f>(DA10/(CZ10+DA10+DB10))*100</f>
        <v>#DIV/0!</v>
      </c>
      <c r="DB11" s="45" t="e">
        <f>(DB10/(CZ10+DA10+DB10))*100</f>
        <v>#DIV/0!</v>
      </c>
      <c r="DC11" s="45">
        <f>(DC10/(DC10+DD10+DE10))*100</f>
        <v>25</v>
      </c>
      <c r="DD11" s="45">
        <f>(DD10/(DC10+DD10+DE10))*100</f>
        <v>45</v>
      </c>
      <c r="DE11" s="45">
        <f>(DE10/(DC10+DD10+DE10))*100</f>
        <v>30</v>
      </c>
      <c r="DF11" s="45" t="e">
        <f>(DF10/(DF10+DG10+DH10))*100</f>
        <v>#DIV/0!</v>
      </c>
      <c r="DG11" s="45" t="e">
        <f>(DG10/(DF10+DG10+DH10))*100</f>
        <v>#DIV/0!</v>
      </c>
      <c r="DH11" s="45" t="e">
        <f>(DH10/(DF10+DG10+DH10))*100</f>
        <v>#DIV/0!</v>
      </c>
      <c r="DI11" s="45" t="e">
        <f>(DI10/(DI10+DJ10+DK10))*100</f>
        <v>#DIV/0!</v>
      </c>
      <c r="DJ11" s="45" t="e">
        <f>(DJ10/(DI10+DJ10+DK10))*100</f>
        <v>#DIV/0!</v>
      </c>
      <c r="DK11" s="45" t="e">
        <f>(DK10/(DI10+DJ10+DK10))*100</f>
        <v>#DIV/0!</v>
      </c>
      <c r="DL11" s="45" t="e">
        <f>(DL10/(DL10+DM10+DN10))*100</f>
        <v>#DIV/0!</v>
      </c>
      <c r="DM11" s="45" t="e">
        <f>(DM10/(DL10+DM10+DN10))*100</f>
        <v>#DIV/0!</v>
      </c>
      <c r="DN11" s="45" t="e">
        <f>(DN10/(DL10+DM10+DN10))*100</f>
        <v>#DIV/0!</v>
      </c>
      <c r="DO11" s="45" t="e">
        <f>(DO10/(DO10+DP10+DQ10))*100</f>
        <v>#DIV/0!</v>
      </c>
      <c r="DP11" s="45" t="e">
        <f>(DP10/(DO10+DP10+DQ10))*100</f>
        <v>#DIV/0!</v>
      </c>
      <c r="DQ11" s="45" t="e">
        <f>(DQ10/(DO10+DP10+DQ10))*100</f>
        <v>#DIV/0!</v>
      </c>
      <c r="DR11" s="45" t="e">
        <f>(DR10/(DR10+DS10+DT10))*100</f>
        <v>#DIV/0!</v>
      </c>
      <c r="DS11" s="45" t="e">
        <f>(DS10/(DR10+DS10+DT10))*100</f>
        <v>#DIV/0!</v>
      </c>
      <c r="DT11" s="45" t="e">
        <f>(DT10/(DR10+DS10+DT10))*100</f>
        <v>#DIV/0!</v>
      </c>
      <c r="DU11" s="45" t="e">
        <f>(DU10/(DU10+DV10+DW10))*100</f>
        <v>#DIV/0!</v>
      </c>
      <c r="DV11" s="45" t="e">
        <f>(DV10/(DU10+DV10+DW10))*100</f>
        <v>#DIV/0!</v>
      </c>
      <c r="DW11" s="45" t="e">
        <f>(DW10/(DU10+DV10+DW10))*100</f>
        <v>#DIV/0!</v>
      </c>
      <c r="DX11" s="45" t="e">
        <f>(DX10/(DX10+DY10+DZ10))*100</f>
        <v>#DIV/0!</v>
      </c>
      <c r="DY11" s="45" t="e">
        <f>(DY10/(DX10+DY10+DZ10))*100</f>
        <v>#DIV/0!</v>
      </c>
      <c r="DZ11" s="45" t="e">
        <f>(DZ10/(DX10+DY10+DZ10))*100</f>
        <v>#DIV/0!</v>
      </c>
      <c r="EA11" s="45" t="e">
        <f>(EA10/(EA10+EB10+EC10))*100</f>
        <v>#DIV/0!</v>
      </c>
      <c r="EB11" s="45" t="e">
        <f>(EB10/(EA10+EB10+EC10))*100</f>
        <v>#DIV/0!</v>
      </c>
      <c r="EC11" s="45" t="e">
        <f>(EC10/(EA10+EB10+EC10))*100</f>
        <v>#DIV/0!</v>
      </c>
      <c r="ED11" s="45" t="e">
        <f>(ED10/(ED10+EE10+EF10))*100</f>
        <v>#DIV/0!</v>
      </c>
      <c r="EE11" s="45" t="e">
        <f>(EE10/(ED10+EE10+EF10))*100</f>
        <v>#DIV/0!</v>
      </c>
      <c r="EF11" s="45" t="e">
        <f>(EF10/(ED10+EE10+EF10))*100</f>
        <v>#DIV/0!</v>
      </c>
      <c r="EG11" s="45" t="e">
        <f>(EG10/(EG10+EH10+EI10))*100</f>
        <v>#DIV/0!</v>
      </c>
      <c r="EH11" s="45" t="e">
        <f>(EH10/(EG10+EH10+EI10))*100</f>
        <v>#DIV/0!</v>
      </c>
      <c r="EI11" s="45" t="e">
        <f>(EI10/(EG10+EH10+EI10))*100</f>
        <v>#DIV/0!</v>
      </c>
      <c r="EJ11" s="45" t="e">
        <f>(EJ10/(EJ10+EK10+EL10))*100</f>
        <v>#DIV/0!</v>
      </c>
      <c r="EK11" s="45" t="e">
        <f>(EK10/(EJ10+EK10+EL10))*100</f>
        <v>#DIV/0!</v>
      </c>
      <c r="EL11" s="45" t="e">
        <f>(EL10/(EJ10+EK10+EL10))*100</f>
        <v>#DIV/0!</v>
      </c>
      <c r="EM11" s="45" t="e">
        <f>(EM10/(EM10+EN10+EO10))*100</f>
        <v>#DIV/0!</v>
      </c>
      <c r="EN11" s="45" t="e">
        <f>(EN10/(EM10+EN10+EO10))*100</f>
        <v>#DIV/0!</v>
      </c>
      <c r="EO11" s="45" t="e">
        <f>(EO10/(EM10+EN10+EO10))*100</f>
        <v>#DIV/0!</v>
      </c>
      <c r="EP11" s="45" t="e">
        <f>(EP10/(EP10+EQ10+ER10))*100</f>
        <v>#DIV/0!</v>
      </c>
      <c r="EQ11" s="45" t="e">
        <f>(EQ10/(EP10+EQ10+ER10))*100</f>
        <v>#DIV/0!</v>
      </c>
      <c r="ER11" s="45" t="e">
        <f>(ER10/(EP10+EQ10+ER10))*100</f>
        <v>#DIV/0!</v>
      </c>
      <c r="ES11" s="45">
        <f>(ES10/(ES10+ET10+EU10))*100</f>
        <v>0</v>
      </c>
      <c r="ET11" s="45">
        <f>(ET10/(ES10+ET10+EU10))*100</f>
        <v>0</v>
      </c>
      <c r="EU11" s="45">
        <f>(EU10/(ES10+ET10+EU10))*100</f>
        <v>100</v>
      </c>
      <c r="EV11" s="45">
        <f>(EV10/(EV10+EW10+EX10))*100</f>
        <v>0</v>
      </c>
      <c r="EW11" s="45">
        <f>(EW10/(EV10+EW10+EX10))*100</f>
        <v>0</v>
      </c>
      <c r="EX11" s="45">
        <f>(EX10/(EV10+EW10+EX10))*100</f>
        <v>100</v>
      </c>
      <c r="EY11" s="45">
        <f>(EY10/(EY10+EZ10+FA10))*100</f>
        <v>0</v>
      </c>
      <c r="EZ11" s="45">
        <f>(EZ10/(EY10+EZ10+FA10))*100</f>
        <v>0</v>
      </c>
      <c r="FA11" s="45">
        <f>(FA10/(EY10+EZ10+FA10))*100</f>
        <v>100</v>
      </c>
      <c r="FB11" s="45" t="e">
        <f>(FB10/(FB10+FC10+FD10))*100</f>
        <v>#DIV/0!</v>
      </c>
      <c r="FC11" s="45" t="e">
        <f>(FC10/(FB10+FC10+FD10))*100</f>
        <v>#DIV/0!</v>
      </c>
      <c r="FD11" s="45" t="e">
        <f>(FD10/(FB10+FC10+FD10))*100</f>
        <v>#DIV/0!</v>
      </c>
      <c r="FE11" s="45" t="e">
        <f>(FE10/(FE10+FF10+FG10))*100</f>
        <v>#DIV/0!</v>
      </c>
      <c r="FF11" s="45" t="e">
        <f>(FF10/(FE10+FF10+FG10))*100</f>
        <v>#DIV/0!</v>
      </c>
      <c r="FG11" s="45" t="e">
        <f>(FG10/(FE10+FF10+FG10))*100</f>
        <v>#DIV/0!</v>
      </c>
      <c r="FH11" s="45">
        <f>(FH10/(FH10+FI10+FJ10))*100</f>
        <v>0</v>
      </c>
      <c r="FI11" s="45">
        <f>(FI10/(FH10+FI10+FJ10))*100</f>
        <v>0</v>
      </c>
      <c r="FJ11" s="45">
        <f>(FJ10/(FH10+FI10+FJ10))*100</f>
        <v>100</v>
      </c>
    </row>
    <row r="12" spans="1:166">
      <c r="B12" s="7" t="s">
        <v>6</v>
      </c>
      <c r="C12" s="6">
        <v>11568</v>
      </c>
      <c r="D12" s="6">
        <v>11919</v>
      </c>
      <c r="E12" s="6">
        <v>12271</v>
      </c>
      <c r="I12" s="23"/>
      <c r="J12" s="23"/>
      <c r="K12" s="23"/>
      <c r="Z12" s="5" t="s">
        <v>88</v>
      </c>
      <c r="AA12" s="50">
        <v>1035499196</v>
      </c>
      <c r="AB12" s="50">
        <v>835248670</v>
      </c>
      <c r="AC12" s="50">
        <v>810108172</v>
      </c>
    </row>
    <row r="13" spans="1:166">
      <c r="B13" s="32" t="s">
        <v>82</v>
      </c>
      <c r="C13" s="34">
        <f t="shared" ref="C13:E13" si="2">(C12/C9)*100</f>
        <v>48.232154769846566</v>
      </c>
      <c r="D13" s="33">
        <f t="shared" si="2"/>
        <v>48.264830937436727</v>
      </c>
      <c r="E13" s="33">
        <f t="shared" si="2"/>
        <v>48.248338772460976</v>
      </c>
      <c r="H13" s="5" t="s">
        <v>89</v>
      </c>
      <c r="I13" s="6"/>
      <c r="J13" s="6"/>
      <c r="K13" s="6"/>
      <c r="Z13" s="32" t="s">
        <v>82</v>
      </c>
      <c r="AA13" s="49">
        <f t="shared" ref="AA13:AC13" si="3">(AA12/AA10)*100</f>
        <v>9.1656913881052482</v>
      </c>
      <c r="AB13" s="49">
        <f t="shared" si="3"/>
        <v>7.2164550309751139</v>
      </c>
      <c r="AC13" s="49">
        <f t="shared" si="3"/>
        <v>7.4401379594232333</v>
      </c>
    </row>
    <row r="14" spans="1:166">
      <c r="B14" s="7" t="s">
        <v>7</v>
      </c>
      <c r="C14" s="6">
        <v>12416</v>
      </c>
      <c r="D14" s="6">
        <v>12776</v>
      </c>
      <c r="E14" s="6">
        <v>13162</v>
      </c>
      <c r="H14" s="7" t="s">
        <v>6</v>
      </c>
      <c r="I14" s="6">
        <f>(I10)*51%</f>
        <v>5820.12</v>
      </c>
      <c r="J14" s="6">
        <f>(J10)*50%</f>
        <v>5385</v>
      </c>
      <c r="K14" s="6">
        <f>(K10)*51%</f>
        <v>5347.86</v>
      </c>
      <c r="Z14" s="5" t="s">
        <v>90</v>
      </c>
      <c r="AA14" s="50">
        <v>3718001132</v>
      </c>
      <c r="AB14" s="50">
        <v>4042045399</v>
      </c>
      <c r="AC14" s="50">
        <v>4369284135</v>
      </c>
    </row>
    <row r="15" spans="1:166">
      <c r="B15" s="32" t="s">
        <v>82</v>
      </c>
      <c r="C15" s="34">
        <f t="shared" ref="C15:E15" si="4">(C14/C9)*100</f>
        <v>51.767845230153434</v>
      </c>
      <c r="D15" s="33">
        <f t="shared" si="4"/>
        <v>51.735169062563266</v>
      </c>
      <c r="E15" s="33">
        <f t="shared" si="4"/>
        <v>51.751661227539024</v>
      </c>
      <c r="H15" s="32" t="s">
        <v>82</v>
      </c>
      <c r="I15" s="39">
        <f t="shared" ref="I15:K15" si="5">(I14/(I14+I16))*100</f>
        <v>51</v>
      </c>
      <c r="J15" s="39">
        <f t="shared" si="5"/>
        <v>50</v>
      </c>
      <c r="K15" s="39">
        <f t="shared" si="5"/>
        <v>51</v>
      </c>
      <c r="Z15" s="32" t="s">
        <v>82</v>
      </c>
      <c r="AA15" s="49">
        <f t="shared" ref="AA15:AC15" si="6">(AA14/AA10)*100</f>
        <v>32.909780218253267</v>
      </c>
      <c r="AB15" s="49">
        <f t="shared" si="6"/>
        <v>34.922819877155106</v>
      </c>
      <c r="AC15" s="49">
        <f t="shared" si="6"/>
        <v>40.128069154102064</v>
      </c>
    </row>
    <row r="16" spans="1:166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f>(I10)*49%</f>
        <v>5591.88</v>
      </c>
      <c r="J16" s="6">
        <f>(J10)*50%</f>
        <v>5385</v>
      </c>
      <c r="K16" s="6">
        <f>(K10)*49%</f>
        <v>5138.1400000000003</v>
      </c>
      <c r="Z16" s="5" t="s">
        <v>91</v>
      </c>
      <c r="AA16" s="50">
        <v>1456897543</v>
      </c>
      <c r="AB16" s="50">
        <v>1345678543</v>
      </c>
      <c r="AC16" s="50">
        <v>1389543234</v>
      </c>
    </row>
    <row r="17" spans="2:29">
      <c r="B17" s="52" t="s">
        <v>10</v>
      </c>
      <c r="C17" s="26">
        <v>3256</v>
      </c>
      <c r="D17" s="26">
        <v>3361</v>
      </c>
      <c r="E17" s="26">
        <v>3468</v>
      </c>
      <c r="H17" s="32" t="s">
        <v>82</v>
      </c>
      <c r="I17" s="34">
        <f t="shared" ref="I17:K17" si="7">(I16/(I14+I16))*100</f>
        <v>49</v>
      </c>
      <c r="J17" s="34">
        <f t="shared" si="7"/>
        <v>50</v>
      </c>
      <c r="K17" s="34">
        <f t="shared" si="7"/>
        <v>49.000000000000007</v>
      </c>
      <c r="Z17" s="32" t="s">
        <v>82</v>
      </c>
      <c r="AA17" s="49">
        <f t="shared" ref="AA17:AC17" si="8">(AA16/AA10)*100</f>
        <v>12.895686751674502</v>
      </c>
      <c r="AB17" s="39">
        <f t="shared" si="8"/>
        <v>11.626512008343109</v>
      </c>
      <c r="AC17" s="39">
        <f t="shared" si="8"/>
        <v>12.76174431868726</v>
      </c>
    </row>
    <row r="18" spans="2:29">
      <c r="B18" s="53" t="s">
        <v>11</v>
      </c>
      <c r="C18" s="26">
        <v>2825</v>
      </c>
      <c r="D18" s="26">
        <v>2886</v>
      </c>
      <c r="E18" s="26">
        <v>2955</v>
      </c>
      <c r="H18" s="5" t="s">
        <v>92</v>
      </c>
      <c r="I18" s="6"/>
      <c r="J18" s="6"/>
      <c r="K18" s="6"/>
      <c r="AB18" s="54"/>
    </row>
    <row r="19" spans="2:29">
      <c r="B19" s="52" t="s">
        <v>12</v>
      </c>
      <c r="C19" s="26">
        <v>2700</v>
      </c>
      <c r="D19" s="26">
        <v>2708</v>
      </c>
      <c r="E19" s="26">
        <v>2714</v>
      </c>
      <c r="H19" s="7" t="s">
        <v>93</v>
      </c>
      <c r="I19" s="6">
        <v>10992</v>
      </c>
      <c r="J19" s="6">
        <v>10300</v>
      </c>
      <c r="K19" s="6">
        <v>10026</v>
      </c>
      <c r="Z19" s="2" t="s">
        <v>94</v>
      </c>
      <c r="AA19" s="5"/>
      <c r="AB19" s="5"/>
      <c r="AC19" s="5"/>
    </row>
    <row r="20" spans="2:29">
      <c r="B20" s="52" t="s">
        <v>13</v>
      </c>
      <c r="C20" s="26">
        <v>2510</v>
      </c>
      <c r="D20" s="26">
        <v>2574</v>
      </c>
      <c r="E20" s="26">
        <v>2634</v>
      </c>
      <c r="H20" s="32" t="s">
        <v>82</v>
      </c>
      <c r="I20" s="39">
        <f t="shared" ref="I20:K20" si="9">(I19/(I19+I21+I23))*100</f>
        <v>96.319663512092532</v>
      </c>
      <c r="J20" s="39">
        <f t="shared" si="9"/>
        <v>95.636025998142998</v>
      </c>
      <c r="K20" s="39">
        <f t="shared" si="9"/>
        <v>95.613198550448217</v>
      </c>
      <c r="Z20" s="5" t="s">
        <v>95</v>
      </c>
      <c r="AA20" s="6">
        <f t="shared" ref="AA20:AC20" si="10">AA23+AA25</f>
        <v>17903</v>
      </c>
      <c r="AB20" s="6">
        <f t="shared" si="10"/>
        <v>18448</v>
      </c>
      <c r="AC20" s="6">
        <f t="shared" si="10"/>
        <v>19010</v>
      </c>
    </row>
    <row r="21" spans="2:29" ht="15.75" customHeight="1">
      <c r="B21" s="52" t="s">
        <v>14</v>
      </c>
      <c r="C21" s="26">
        <v>2109</v>
      </c>
      <c r="D21" s="26">
        <v>2203</v>
      </c>
      <c r="E21" s="26">
        <v>2299</v>
      </c>
      <c r="H21" s="7" t="s">
        <v>96</v>
      </c>
      <c r="I21" s="6">
        <v>217</v>
      </c>
      <c r="J21" s="6">
        <v>264</v>
      </c>
      <c r="K21" s="6">
        <v>257</v>
      </c>
      <c r="Z21" s="32" t="s">
        <v>82</v>
      </c>
      <c r="AA21" s="42">
        <f t="shared" ref="AA21:AC21" si="11">(AA20/AA20)*100</f>
        <v>100</v>
      </c>
      <c r="AB21" s="42">
        <f t="shared" si="11"/>
        <v>100</v>
      </c>
      <c r="AC21" s="42">
        <f t="shared" si="11"/>
        <v>100</v>
      </c>
    </row>
    <row r="22" spans="2:29" ht="15.75" customHeight="1">
      <c r="B22" s="52" t="s">
        <v>15</v>
      </c>
      <c r="C22" s="26">
        <v>1915</v>
      </c>
      <c r="D22" s="26">
        <v>1940</v>
      </c>
      <c r="E22" s="26">
        <v>1979</v>
      </c>
      <c r="H22" s="32" t="s">
        <v>82</v>
      </c>
      <c r="I22" s="49">
        <f t="shared" ref="I22:K22" si="12">(I21/(I19+I21+I23))*100</f>
        <v>1.9015071854188572</v>
      </c>
      <c r="J22" s="39">
        <f t="shared" si="12"/>
        <v>2.4512534818941503</v>
      </c>
      <c r="K22" s="49">
        <f t="shared" si="12"/>
        <v>2.4508868968148008</v>
      </c>
      <c r="Z22" s="5" t="s">
        <v>97</v>
      </c>
      <c r="AA22" s="5"/>
      <c r="AB22" s="5"/>
      <c r="AC22" s="5"/>
    </row>
    <row r="23" spans="2:29" ht="15.75" customHeight="1">
      <c r="B23" s="52" t="s">
        <v>16</v>
      </c>
      <c r="C23" s="26">
        <v>1770</v>
      </c>
      <c r="D23" s="26">
        <v>1827</v>
      </c>
      <c r="E23" s="26">
        <v>1880</v>
      </c>
      <c r="H23" s="7" t="s">
        <v>98</v>
      </c>
      <c r="I23" s="6">
        <v>203</v>
      </c>
      <c r="J23" s="6">
        <v>206</v>
      </c>
      <c r="K23" s="6">
        <v>203</v>
      </c>
      <c r="Z23" s="7" t="s">
        <v>6</v>
      </c>
      <c r="AA23" s="6">
        <v>8595</v>
      </c>
      <c r="AB23" s="6">
        <v>8867</v>
      </c>
      <c r="AC23" s="6">
        <v>9129</v>
      </c>
    </row>
    <row r="24" spans="2:29" ht="15.75" customHeight="1">
      <c r="B24" s="52" t="s">
        <v>17</v>
      </c>
      <c r="C24" s="26">
        <v>1556</v>
      </c>
      <c r="D24" s="26">
        <v>1608</v>
      </c>
      <c r="E24" s="26">
        <v>1658</v>
      </c>
      <c r="H24" s="32" t="s">
        <v>82</v>
      </c>
      <c r="I24" s="49">
        <f t="shared" ref="I24:K24" si="13">(I23/(I19+I21+I23))*100</f>
        <v>1.7788293024886086</v>
      </c>
      <c r="J24" s="49">
        <f t="shared" si="13"/>
        <v>1.9127205199628601</v>
      </c>
      <c r="K24" s="49">
        <f t="shared" si="13"/>
        <v>1.9359145527369825</v>
      </c>
      <c r="Z24" s="32" t="s">
        <v>82</v>
      </c>
      <c r="AA24" s="49">
        <f t="shared" ref="AA24:AC24" si="14">(AA23/AA20)*100</f>
        <v>48.008713623415069</v>
      </c>
      <c r="AB24" s="49">
        <f t="shared" si="14"/>
        <v>48.064830875975716</v>
      </c>
      <c r="AC24" s="49">
        <f t="shared" si="14"/>
        <v>48.022093634928986</v>
      </c>
    </row>
    <row r="25" spans="2:29" ht="15.75" customHeight="1">
      <c r="B25" s="52" t="s">
        <v>18</v>
      </c>
      <c r="C25" s="26">
        <v>1285</v>
      </c>
      <c r="D25" s="26">
        <v>1353</v>
      </c>
      <c r="E25" s="26">
        <v>1418</v>
      </c>
      <c r="H25" s="55"/>
      <c r="I25" s="23"/>
      <c r="J25" s="23"/>
      <c r="K25" s="23"/>
      <c r="Z25" s="7" t="s">
        <v>7</v>
      </c>
      <c r="AA25" s="6">
        <v>9308</v>
      </c>
      <c r="AB25" s="6">
        <v>9581</v>
      </c>
      <c r="AC25" s="6">
        <v>9881</v>
      </c>
    </row>
    <row r="26" spans="2:29" ht="15.75" customHeight="1">
      <c r="B26" s="52" t="s">
        <v>19</v>
      </c>
      <c r="C26" s="26">
        <v>1023</v>
      </c>
      <c r="D26" s="26">
        <v>1071</v>
      </c>
      <c r="E26" s="26">
        <v>1123</v>
      </c>
      <c r="Z26" s="32" t="s">
        <v>82</v>
      </c>
      <c r="AA26" s="49">
        <f t="shared" ref="AA26:AC26" si="15">(AA25/AA20)*100</f>
        <v>51.991286376584931</v>
      </c>
      <c r="AB26" s="49">
        <f t="shared" si="15"/>
        <v>51.935169124024284</v>
      </c>
      <c r="AC26" s="49">
        <f t="shared" si="15"/>
        <v>51.977906365071014</v>
      </c>
    </row>
    <row r="27" spans="2:29" ht="15.75" customHeight="1">
      <c r="B27" s="52" t="s">
        <v>20</v>
      </c>
      <c r="C27" s="26">
        <v>847</v>
      </c>
      <c r="D27" s="26">
        <v>879</v>
      </c>
      <c r="E27" s="26">
        <v>914</v>
      </c>
      <c r="Z27" s="5" t="s">
        <v>99</v>
      </c>
      <c r="AA27" s="6">
        <f t="shared" ref="AA27:AC27" si="16">AA30+AA32</f>
        <v>479.68</v>
      </c>
      <c r="AB27" s="6">
        <f t="shared" si="16"/>
        <v>521.06449999999995</v>
      </c>
      <c r="AC27" s="6">
        <f t="shared" si="16"/>
        <v>200.92070000000001</v>
      </c>
    </row>
    <row r="28" spans="2:29" ht="15.75" customHeight="1">
      <c r="B28" s="52" t="s">
        <v>21</v>
      </c>
      <c r="C28" s="26">
        <v>575</v>
      </c>
      <c r="D28" s="26">
        <v>639</v>
      </c>
      <c r="E28" s="26">
        <v>704</v>
      </c>
      <c r="Z28" s="32" t="s">
        <v>82</v>
      </c>
      <c r="AA28" s="39">
        <f t="shared" ref="AA28:AC28" si="17">(AA27/AA27)*100</f>
        <v>100</v>
      </c>
      <c r="AB28" s="39">
        <f t="shared" si="17"/>
        <v>100</v>
      </c>
      <c r="AC28" s="39">
        <f t="shared" si="17"/>
        <v>100</v>
      </c>
    </row>
    <row r="29" spans="2:29" ht="15.75" customHeight="1">
      <c r="B29" s="52" t="s">
        <v>22</v>
      </c>
      <c r="C29" s="26">
        <v>480</v>
      </c>
      <c r="D29" s="26">
        <v>465</v>
      </c>
      <c r="E29" s="26">
        <v>461</v>
      </c>
      <c r="Z29" s="5" t="s">
        <v>100</v>
      </c>
      <c r="AA29" s="56">
        <v>9.5699999999999993E-2</v>
      </c>
      <c r="AB29" s="56">
        <v>9.64E-2</v>
      </c>
      <c r="AC29" s="56">
        <v>8.8200000000000001E-2</v>
      </c>
    </row>
    <row r="30" spans="2:29" ht="15.75" customHeight="1">
      <c r="B30" s="52" t="s">
        <v>23</v>
      </c>
      <c r="C30" s="26">
        <v>415</v>
      </c>
      <c r="D30" s="26">
        <v>441</v>
      </c>
      <c r="E30" s="26">
        <v>458</v>
      </c>
      <c r="Z30" s="7" t="s">
        <v>6</v>
      </c>
      <c r="AA30" s="6">
        <v>231.36</v>
      </c>
      <c r="AB30" s="6">
        <v>251.49090000000001</v>
      </c>
      <c r="AC30" s="6">
        <v>96.940900000000013</v>
      </c>
    </row>
    <row r="31" spans="2:29" ht="15.75" customHeight="1">
      <c r="B31" s="52" t="s">
        <v>24</v>
      </c>
      <c r="C31" s="26">
        <v>307</v>
      </c>
      <c r="D31" s="26">
        <v>314</v>
      </c>
      <c r="E31" s="26">
        <v>324</v>
      </c>
      <c r="Z31" s="32" t="s">
        <v>82</v>
      </c>
      <c r="AA31" s="49">
        <f t="shared" ref="AA31:AC31" si="18">(AA30/AA27)*100</f>
        <v>48.232154769846566</v>
      </c>
      <c r="AB31" s="49">
        <f t="shared" si="18"/>
        <v>48.264830937436734</v>
      </c>
      <c r="AC31" s="49">
        <f t="shared" si="18"/>
        <v>48.248338772460983</v>
      </c>
    </row>
    <row r="32" spans="2:29" ht="15.75" customHeight="1">
      <c r="B32" s="52" t="s">
        <v>25</v>
      </c>
      <c r="C32" s="26">
        <v>207</v>
      </c>
      <c r="D32" s="26">
        <v>216</v>
      </c>
      <c r="E32" s="26">
        <v>228</v>
      </c>
      <c r="Z32" s="7" t="s">
        <v>7</v>
      </c>
      <c r="AA32" s="6">
        <v>248.32</v>
      </c>
      <c r="AB32" s="6">
        <v>269.5736</v>
      </c>
      <c r="AC32" s="6">
        <v>103.97980000000001</v>
      </c>
    </row>
    <row r="33" spans="2:30" ht="15.75" customHeight="1">
      <c r="B33" s="52" t="s">
        <v>26</v>
      </c>
      <c r="C33" s="26">
        <v>204</v>
      </c>
      <c r="D33" s="26">
        <v>210</v>
      </c>
      <c r="E33" s="26">
        <v>216</v>
      </c>
      <c r="Z33" s="32" t="s">
        <v>82</v>
      </c>
      <c r="AA33" s="41">
        <f t="shared" ref="AA33:AC33" si="19">(AA32/AA27)*100</f>
        <v>51.767845230153434</v>
      </c>
      <c r="AB33" s="41">
        <f t="shared" si="19"/>
        <v>51.73516906256328</v>
      </c>
      <c r="AC33" s="41">
        <f t="shared" si="19"/>
        <v>51.751661227539024</v>
      </c>
    </row>
    <row r="34" spans="2:30" ht="15.75" customHeight="1">
      <c r="B34" s="57" t="s">
        <v>101</v>
      </c>
      <c r="C34" s="26">
        <f t="shared" ref="C34:E34" si="20">SUM(C17:C33)</f>
        <v>23984</v>
      </c>
      <c r="D34" s="26">
        <f t="shared" si="20"/>
        <v>24695</v>
      </c>
      <c r="E34" s="26">
        <f t="shared" si="20"/>
        <v>25433</v>
      </c>
      <c r="Z34" s="5" t="s">
        <v>102</v>
      </c>
      <c r="AA34" s="6">
        <f t="shared" ref="AA34:AC34" si="21">AA37+AA39</f>
        <v>17423.32</v>
      </c>
      <c r="AB34" s="6">
        <f t="shared" si="21"/>
        <v>17926.9355</v>
      </c>
      <c r="AC34" s="6">
        <f t="shared" si="21"/>
        <v>18809.079300000001</v>
      </c>
    </row>
    <row r="35" spans="2:30" ht="15.75" customHeight="1">
      <c r="B35" s="55"/>
      <c r="C35" s="23"/>
      <c r="D35" s="23"/>
      <c r="E35" s="23"/>
      <c r="Z35" s="32" t="s">
        <v>82</v>
      </c>
      <c r="AA35" s="42">
        <f t="shared" ref="AA35:AC35" si="22">(AA34/AA34)*100</f>
        <v>100</v>
      </c>
      <c r="AB35" s="42">
        <f t="shared" si="22"/>
        <v>100</v>
      </c>
      <c r="AC35" s="42">
        <f t="shared" si="22"/>
        <v>100</v>
      </c>
    </row>
    <row r="36" spans="2:30" ht="15.75" customHeight="1">
      <c r="B36" s="55"/>
      <c r="C36" s="23"/>
      <c r="D36" s="23"/>
      <c r="E36" s="23"/>
      <c r="Z36" s="5" t="s">
        <v>103</v>
      </c>
      <c r="AA36" s="5"/>
      <c r="AB36" s="5"/>
      <c r="AC36" s="5"/>
    </row>
    <row r="37" spans="2:30" ht="17.25" customHeight="1">
      <c r="Z37" s="7" t="s">
        <v>6</v>
      </c>
      <c r="AA37" s="6">
        <f t="shared" ref="AA37:AC37" si="23">AA23-AA30</f>
        <v>8363.64</v>
      </c>
      <c r="AB37" s="6">
        <f t="shared" si="23"/>
        <v>8615.5090999999993</v>
      </c>
      <c r="AC37" s="6">
        <f t="shared" si="23"/>
        <v>9032.0591000000004</v>
      </c>
    </row>
    <row r="38" spans="2:30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4">(AA37/AA34)*100</f>
        <v>48.002562083460553</v>
      </c>
      <c r="AB38" s="41">
        <f t="shared" si="24"/>
        <v>48.059017672038813</v>
      </c>
      <c r="AC38" s="41">
        <f t="shared" si="24"/>
        <v>48.019676858930573</v>
      </c>
    </row>
    <row r="39" spans="2:30" ht="15.75" customHeight="1">
      <c r="B39" s="5" t="s">
        <v>105</v>
      </c>
      <c r="C39" s="6">
        <f t="shared" ref="C39:E39" si="25">C42+C44+C46</f>
        <v>131</v>
      </c>
      <c r="D39" s="6">
        <f t="shared" si="25"/>
        <v>132</v>
      </c>
      <c r="E39" s="6">
        <f t="shared" si="25"/>
        <v>68</v>
      </c>
      <c r="Z39" s="7" t="s">
        <v>7</v>
      </c>
      <c r="AA39" s="6">
        <f t="shared" ref="AA39:AC39" si="26">AA25-AA32</f>
        <v>9059.68</v>
      </c>
      <c r="AB39" s="6">
        <f t="shared" si="26"/>
        <v>9311.4264000000003</v>
      </c>
      <c r="AC39" s="6">
        <f t="shared" si="26"/>
        <v>9777.0202000000008</v>
      </c>
    </row>
    <row r="40" spans="2:30" ht="15.75" customHeight="1">
      <c r="B40" s="32" t="s">
        <v>82</v>
      </c>
      <c r="C40" s="58">
        <f>(C39/(C39+D39+E39))*100</f>
        <v>39.577039274924466</v>
      </c>
      <c r="D40" s="33">
        <f>(D39/(C39+D39+E39))*100</f>
        <v>39.879154078549853</v>
      </c>
      <c r="E40" s="33">
        <f>(E39/(C39+D39+E39))*100</f>
        <v>20.543806646525681</v>
      </c>
      <c r="Z40" s="32" t="s">
        <v>82</v>
      </c>
      <c r="AA40" s="41">
        <f t="shared" ref="AA40:AC40" si="27">(AA39/AA34)*100</f>
        <v>51.997437916539447</v>
      </c>
      <c r="AB40" s="41">
        <f t="shared" si="27"/>
        <v>51.94098232796118</v>
      </c>
      <c r="AC40" s="41">
        <f t="shared" si="27"/>
        <v>51.980323141069427</v>
      </c>
    </row>
    <row r="41" spans="2:30" ht="15.75" customHeight="1">
      <c r="B41" s="5" t="s">
        <v>106</v>
      </c>
      <c r="C41" s="6"/>
      <c r="D41" s="6"/>
      <c r="E41" s="6"/>
    </row>
    <row r="42" spans="2:30" ht="15.75" customHeight="1">
      <c r="B42" s="7" t="s">
        <v>6</v>
      </c>
      <c r="C42" s="6">
        <v>63</v>
      </c>
      <c r="D42" s="6">
        <v>67</v>
      </c>
      <c r="E42" s="6">
        <v>33</v>
      </c>
    </row>
    <row r="43" spans="2:30" ht="15.75" customHeight="1">
      <c r="B43" s="32" t="s">
        <v>82</v>
      </c>
      <c r="C43" s="34">
        <f t="shared" ref="C43:E43" si="28">(C42/(C42+C44+C46))*100</f>
        <v>48.091603053435115</v>
      </c>
      <c r="D43" s="34">
        <f t="shared" si="28"/>
        <v>50.757575757575758</v>
      </c>
      <c r="E43" s="33">
        <f t="shared" si="28"/>
        <v>48.529411764705884</v>
      </c>
      <c r="Z43" s="59" t="s">
        <v>107</v>
      </c>
      <c r="AA43" s="25"/>
      <c r="AB43" s="25"/>
      <c r="AC43" s="25"/>
    </row>
    <row r="44" spans="2:30" ht="15.75" customHeight="1">
      <c r="B44" s="7" t="s">
        <v>7</v>
      </c>
      <c r="C44" s="6">
        <v>68</v>
      </c>
      <c r="D44" s="6">
        <v>65</v>
      </c>
      <c r="E44" s="6">
        <v>35</v>
      </c>
      <c r="Z44" s="25" t="s">
        <v>108</v>
      </c>
      <c r="AA44" s="26">
        <v>1745678345</v>
      </c>
      <c r="AB44" s="26">
        <v>1867435678</v>
      </c>
      <c r="AC44" s="26">
        <v>1987432567</v>
      </c>
      <c r="AD44" s="23">
        <f>+AA44+AB44+AC44</f>
        <v>5600546590</v>
      </c>
    </row>
    <row r="45" spans="2:30" ht="15.75" customHeight="1">
      <c r="B45" s="32" t="s">
        <v>82</v>
      </c>
      <c r="C45" s="34">
        <f t="shared" ref="C45:E45" si="29">(C44/(C42+C44+C46))*100</f>
        <v>51.908396946564885</v>
      </c>
      <c r="D45" s="34">
        <f t="shared" si="29"/>
        <v>49.242424242424242</v>
      </c>
      <c r="E45" s="33">
        <f t="shared" si="29"/>
        <v>51.470588235294116</v>
      </c>
      <c r="Z45" s="61" t="s">
        <v>82</v>
      </c>
      <c r="AA45" s="62">
        <f>(AA44/(AA44+AB44+AC44))*100</f>
        <v>31.169785251264198</v>
      </c>
      <c r="AB45" s="62">
        <f>(AB44/(AA44+AB44+AC44))*100</f>
        <v>33.343811143976218</v>
      </c>
      <c r="AC45" s="62">
        <f>(AC44/(AA44+AB44+AC44))*100</f>
        <v>35.486403604759587</v>
      </c>
    </row>
    <row r="46" spans="2:30" ht="15.75" customHeight="1">
      <c r="B46" s="7" t="s">
        <v>109</v>
      </c>
      <c r="C46" s="63">
        <v>0</v>
      </c>
      <c r="D46" s="63">
        <v>0</v>
      </c>
      <c r="E46" s="63">
        <v>0</v>
      </c>
    </row>
    <row r="47" spans="2:30" ht="15.75" customHeight="1">
      <c r="B47" s="32" t="s">
        <v>82</v>
      </c>
      <c r="C47" s="39">
        <f t="shared" ref="C47:E47" si="30">+(C46/(C42+C44+C46))*100</f>
        <v>0</v>
      </c>
      <c r="D47" s="39">
        <f t="shared" si="30"/>
        <v>0</v>
      </c>
      <c r="E47" s="39">
        <f t="shared" si="30"/>
        <v>0</v>
      </c>
      <c r="Z47" s="97" t="s">
        <v>110</v>
      </c>
      <c r="AA47" s="95"/>
      <c r="AB47" s="95"/>
      <c r="AC47" s="96"/>
    </row>
    <row r="48" spans="2:30" ht="15.75" customHeight="1">
      <c r="B48" s="64" t="s">
        <v>111</v>
      </c>
      <c r="C48" s="6"/>
      <c r="D48" s="6"/>
      <c r="E48" s="6"/>
      <c r="Z48" s="14" t="s">
        <v>112</v>
      </c>
      <c r="AA48" s="15">
        <v>2017</v>
      </c>
      <c r="AB48" s="3">
        <v>2018</v>
      </c>
      <c r="AC48" s="3">
        <v>2019</v>
      </c>
    </row>
    <row r="49" spans="2:29" ht="15.75" customHeight="1">
      <c r="B49" s="5" t="s">
        <v>113</v>
      </c>
      <c r="C49" s="63">
        <f t="shared" ref="C49:E49" si="31">C52+C54+C56</f>
        <v>0</v>
      </c>
      <c r="D49" s="63">
        <f t="shared" si="31"/>
        <v>1</v>
      </c>
      <c r="E49" s="63">
        <f t="shared" si="31"/>
        <v>0</v>
      </c>
      <c r="Z49" s="2" t="s">
        <v>114</v>
      </c>
      <c r="AA49" s="5"/>
      <c r="AB49" s="5"/>
      <c r="AC49" s="5"/>
    </row>
    <row r="50" spans="2:29" ht="15.75" customHeight="1">
      <c r="B50" s="32" t="s">
        <v>82</v>
      </c>
      <c r="C50" s="39">
        <f>(C49/(C49+D49+E49))*100</f>
        <v>0</v>
      </c>
      <c r="D50" s="39">
        <f>(D49/(C49+D49+E49))*100</f>
        <v>100</v>
      </c>
      <c r="E50" s="39">
        <f>(E49/(C49+D49+E49))*100</f>
        <v>0</v>
      </c>
      <c r="Z50" s="25" t="s">
        <v>115</v>
      </c>
      <c r="AA50" s="25">
        <f t="shared" ref="AA50:AC50" si="32">AA52+AA54</f>
        <v>3</v>
      </c>
      <c r="AB50" s="25">
        <f t="shared" si="32"/>
        <v>3</v>
      </c>
      <c r="AC50" s="25">
        <f t="shared" si="32"/>
        <v>3</v>
      </c>
    </row>
    <row r="51" spans="2:29" ht="15.75" customHeight="1">
      <c r="B51" s="5" t="s">
        <v>116</v>
      </c>
      <c r="C51" s="63">
        <f t="shared" ref="C51:E51" si="33">C52+C54+C56</f>
        <v>0</v>
      </c>
      <c r="D51" s="63">
        <f t="shared" si="33"/>
        <v>1</v>
      </c>
      <c r="E51" s="63">
        <f t="shared" si="33"/>
        <v>0</v>
      </c>
      <c r="Z51" s="61" t="s">
        <v>82</v>
      </c>
      <c r="AA51" s="65">
        <f t="shared" ref="AA51:AC51" si="34">(AA50/AA50)*100</f>
        <v>100</v>
      </c>
      <c r="AB51" s="65">
        <f t="shared" si="34"/>
        <v>100</v>
      </c>
      <c r="AC51" s="65">
        <f t="shared" si="34"/>
        <v>100</v>
      </c>
    </row>
    <row r="52" spans="2:29" ht="15.75" customHeight="1">
      <c r="B52" s="7" t="s">
        <v>6</v>
      </c>
      <c r="C52" s="63">
        <v>0</v>
      </c>
      <c r="D52" s="63">
        <v>1</v>
      </c>
      <c r="E52" s="63">
        <v>0</v>
      </c>
      <c r="Z52" s="5" t="s">
        <v>117</v>
      </c>
      <c r="AA52" s="5">
        <v>3</v>
      </c>
      <c r="AB52" s="5">
        <v>3</v>
      </c>
      <c r="AC52" s="5">
        <v>3</v>
      </c>
    </row>
    <row r="53" spans="2:29" ht="15.75" customHeight="1">
      <c r="B53" s="32" t="s">
        <v>82</v>
      </c>
      <c r="C53" s="39" t="e">
        <f t="shared" ref="C53:E53" si="35">(C52/(C52+C54+C56))*100</f>
        <v>#DIV/0!</v>
      </c>
      <c r="D53" s="39">
        <f t="shared" si="35"/>
        <v>100</v>
      </c>
      <c r="E53" s="39" t="e">
        <f t="shared" si="35"/>
        <v>#DIV/0!</v>
      </c>
      <c r="Z53" s="32" t="s">
        <v>82</v>
      </c>
      <c r="AA53" s="49">
        <f t="shared" ref="AA53:AC53" si="36">(AA52/AA50)*100</f>
        <v>100</v>
      </c>
      <c r="AB53" s="49">
        <f t="shared" si="36"/>
        <v>100</v>
      </c>
      <c r="AC53" s="49">
        <f t="shared" si="36"/>
        <v>100</v>
      </c>
    </row>
    <row r="54" spans="2:29" ht="15.75" customHeight="1">
      <c r="B54" s="7" t="s">
        <v>7</v>
      </c>
      <c r="C54" s="63">
        <v>0</v>
      </c>
      <c r="D54" s="63">
        <v>0</v>
      </c>
      <c r="E54" s="63">
        <v>0</v>
      </c>
      <c r="Z54" s="5" t="s">
        <v>118</v>
      </c>
      <c r="AA54" s="5">
        <v>0</v>
      </c>
      <c r="AB54" s="5">
        <v>0</v>
      </c>
      <c r="AC54" s="5">
        <v>0</v>
      </c>
    </row>
    <row r="55" spans="2:29" ht="15.75" customHeight="1">
      <c r="B55" s="32" t="s">
        <v>82</v>
      </c>
      <c r="C55" s="39" t="e">
        <f t="shared" ref="C55:E55" si="37">(C54/(C52+C54+C56))*100</f>
        <v>#DIV/0!</v>
      </c>
      <c r="D55" s="39">
        <f t="shared" si="37"/>
        <v>0</v>
      </c>
      <c r="E55" s="39" t="e">
        <f t="shared" si="37"/>
        <v>#DIV/0!</v>
      </c>
      <c r="Z55" s="32" t="s">
        <v>82</v>
      </c>
      <c r="AA55" s="49">
        <f t="shared" ref="AA55:AC55" si="38">(AA54/AA50)*100</f>
        <v>0</v>
      </c>
      <c r="AB55" s="49">
        <f t="shared" si="38"/>
        <v>0</v>
      </c>
      <c r="AC55" s="49">
        <f t="shared" si="38"/>
        <v>0</v>
      </c>
    </row>
    <row r="56" spans="2:29" ht="15.75" customHeight="1">
      <c r="B56" s="7" t="s">
        <v>109</v>
      </c>
      <c r="C56" s="67">
        <v>0</v>
      </c>
      <c r="D56" s="67">
        <v>0</v>
      </c>
      <c r="E56" s="67">
        <v>0</v>
      </c>
    </row>
    <row r="57" spans="2:29" ht="15.75" customHeight="1">
      <c r="B57" s="32" t="s">
        <v>82</v>
      </c>
      <c r="C57" s="39" t="e">
        <f t="shared" ref="C57:E57" si="39">(C56/(C52+C54+C56))*100</f>
        <v>#DIV/0!</v>
      </c>
      <c r="D57" s="39">
        <f t="shared" si="39"/>
        <v>0</v>
      </c>
      <c r="E57" s="39" t="e">
        <f t="shared" si="39"/>
        <v>#DIV/0!</v>
      </c>
      <c r="Z57" s="25" t="s">
        <v>119</v>
      </c>
      <c r="AA57" s="25">
        <v>3</v>
      </c>
      <c r="AB57" s="25">
        <v>3</v>
      </c>
      <c r="AC57" s="25">
        <v>3</v>
      </c>
    </row>
    <row r="58" spans="2:29" ht="15.75" customHeight="1">
      <c r="B58" s="5" t="s">
        <v>120</v>
      </c>
      <c r="C58" s="63">
        <f t="shared" ref="C58:E58" si="40">C61+C63+C65</f>
        <v>19</v>
      </c>
      <c r="D58" s="63">
        <f t="shared" si="40"/>
        <v>12</v>
      </c>
      <c r="E58" s="63">
        <f t="shared" si="40"/>
        <v>13</v>
      </c>
      <c r="Z58" s="61" t="s">
        <v>82</v>
      </c>
      <c r="AA58" s="65">
        <f t="shared" ref="AA58:AC58" si="41">(AA57/AA50)*100</f>
        <v>100</v>
      </c>
      <c r="AB58" s="65">
        <f t="shared" si="41"/>
        <v>100</v>
      </c>
      <c r="AC58" s="65">
        <f t="shared" si="41"/>
        <v>100</v>
      </c>
    </row>
    <row r="59" spans="2:29" ht="15.75" customHeight="1">
      <c r="B59" s="32" t="s">
        <v>82</v>
      </c>
      <c r="C59" s="39">
        <f>(C58/(C58+D58+E58))*100</f>
        <v>43.18181818181818</v>
      </c>
      <c r="D59" s="39">
        <f>(D58/(C58+D58+E58))*100</f>
        <v>27.27272727272727</v>
      </c>
      <c r="E59" s="39">
        <f>(E58/(C58+D58+E58))*100</f>
        <v>29.545454545454547</v>
      </c>
      <c r="Z59" s="25" t="s">
        <v>121</v>
      </c>
      <c r="AA59" s="25">
        <v>3</v>
      </c>
      <c r="AB59" s="25">
        <v>3</v>
      </c>
      <c r="AC59" s="25">
        <v>3</v>
      </c>
    </row>
    <row r="60" spans="2:29" ht="15.75" customHeight="1">
      <c r="B60" s="70" t="s">
        <v>122</v>
      </c>
      <c r="C60" s="63"/>
      <c r="D60" s="63"/>
      <c r="E60" s="63"/>
      <c r="Z60" s="61" t="s">
        <v>82</v>
      </c>
      <c r="AA60" s="65">
        <f t="shared" ref="AA60:AC60" si="42">(AA59/AA50)*100</f>
        <v>100</v>
      </c>
      <c r="AB60" s="65">
        <f t="shared" si="42"/>
        <v>100</v>
      </c>
      <c r="AC60" s="65">
        <f t="shared" si="42"/>
        <v>100</v>
      </c>
    </row>
    <row r="61" spans="2:29" ht="15.75" customHeight="1">
      <c r="B61" s="7" t="s">
        <v>6</v>
      </c>
      <c r="C61" s="63">
        <v>7</v>
      </c>
      <c r="D61" s="63">
        <v>7</v>
      </c>
      <c r="E61" s="63">
        <v>6</v>
      </c>
      <c r="Z61" s="25" t="s">
        <v>123</v>
      </c>
      <c r="AA61" s="25">
        <v>3</v>
      </c>
      <c r="AB61" s="25">
        <v>3</v>
      </c>
      <c r="AC61" s="25">
        <v>3</v>
      </c>
    </row>
    <row r="62" spans="2:29" ht="15.75" customHeight="1">
      <c r="B62" s="32" t="s">
        <v>82</v>
      </c>
      <c r="C62" s="39">
        <f t="shared" ref="C62:E62" si="43">(C61/(C61+C63+C65))*100</f>
        <v>36.84210526315789</v>
      </c>
      <c r="D62" s="39">
        <f t="shared" si="43"/>
        <v>58.333333333333336</v>
      </c>
      <c r="E62" s="39">
        <f t="shared" si="43"/>
        <v>46.153846153846153</v>
      </c>
      <c r="Z62" s="61" t="s">
        <v>82</v>
      </c>
      <c r="AA62" s="65">
        <f t="shared" ref="AA62:AC62" si="44">(AA61/AA50)*100</f>
        <v>100</v>
      </c>
      <c r="AB62" s="65">
        <f t="shared" si="44"/>
        <v>100</v>
      </c>
      <c r="AC62" s="65">
        <f t="shared" si="44"/>
        <v>100</v>
      </c>
    </row>
    <row r="63" spans="2:29" ht="15.75" customHeight="1">
      <c r="B63" s="7" t="s">
        <v>7</v>
      </c>
      <c r="C63" s="63">
        <v>12</v>
      </c>
      <c r="D63" s="63">
        <v>5</v>
      </c>
      <c r="E63" s="63">
        <v>7</v>
      </c>
    </row>
    <row r="64" spans="2:29" ht="15.75" customHeight="1">
      <c r="B64" s="32" t="s">
        <v>82</v>
      </c>
      <c r="C64" s="39">
        <f t="shared" ref="C64:E64" si="45">(C63/(C61+C63+C65))*100</f>
        <v>63.157894736842103</v>
      </c>
      <c r="D64" s="39">
        <f t="shared" si="45"/>
        <v>41.666666666666671</v>
      </c>
      <c r="E64" s="39">
        <f t="shared" si="45"/>
        <v>53.846153846153847</v>
      </c>
      <c r="Z64" s="5" t="s">
        <v>124</v>
      </c>
      <c r="AA64" s="75">
        <f t="shared" ref="AA64:AC64" si="46">AA66+AA70+AA68</f>
        <v>3536</v>
      </c>
      <c r="AB64" s="75">
        <f t="shared" si="46"/>
        <v>3838</v>
      </c>
      <c r="AC64" s="75">
        <f t="shared" si="46"/>
        <v>4319</v>
      </c>
    </row>
    <row r="65" spans="2:29" ht="15.75" customHeight="1">
      <c r="B65" s="7" t="s">
        <v>109</v>
      </c>
      <c r="C65" s="63">
        <v>0</v>
      </c>
      <c r="D65" s="63">
        <v>0</v>
      </c>
      <c r="E65" s="63">
        <v>0</v>
      </c>
      <c r="Z65" s="32" t="s">
        <v>82</v>
      </c>
      <c r="AA65" s="77">
        <f t="shared" ref="AA65:AC65" si="47">(AA64/AA64)*100</f>
        <v>100</v>
      </c>
      <c r="AB65" s="77">
        <f t="shared" si="47"/>
        <v>100</v>
      </c>
      <c r="AC65" s="77">
        <f t="shared" si="47"/>
        <v>100</v>
      </c>
    </row>
    <row r="66" spans="2:29" ht="15.75" customHeight="1">
      <c r="B66" s="32" t="s">
        <v>82</v>
      </c>
      <c r="C66" s="39">
        <f t="shared" ref="C66:E66" si="48">(C65/(C61+C63+C65))*100</f>
        <v>0</v>
      </c>
      <c r="D66" s="39">
        <f t="shared" si="48"/>
        <v>0</v>
      </c>
      <c r="E66" s="39">
        <f t="shared" si="48"/>
        <v>0</v>
      </c>
      <c r="Z66" s="5" t="s">
        <v>125</v>
      </c>
      <c r="AA66" s="6">
        <v>1403</v>
      </c>
      <c r="AB66" s="6">
        <v>1450</v>
      </c>
      <c r="AC66" s="6">
        <v>1654</v>
      </c>
    </row>
    <row r="67" spans="2:29" ht="15.75" customHeight="1">
      <c r="Z67" s="32" t="s">
        <v>82</v>
      </c>
      <c r="AA67" s="34">
        <f t="shared" ref="AA67:AC67" si="49">(AA66/AA64)*100</f>
        <v>39.677601809954751</v>
      </c>
      <c r="AB67" s="34">
        <f t="shared" si="49"/>
        <v>37.780093798853571</v>
      </c>
      <c r="AC67" s="34">
        <f t="shared" si="49"/>
        <v>38.295901829127111</v>
      </c>
    </row>
    <row r="68" spans="2:29" ht="15.75" customHeight="1">
      <c r="Z68" s="5" t="s">
        <v>126</v>
      </c>
      <c r="AA68" s="6">
        <v>1901</v>
      </c>
      <c r="AB68" s="23">
        <v>2120</v>
      </c>
      <c r="AC68" s="6">
        <v>2345</v>
      </c>
    </row>
    <row r="69" spans="2:29" ht="15.75" customHeight="1">
      <c r="Z69" s="32" t="s">
        <v>82</v>
      </c>
      <c r="AA69" s="34">
        <f t="shared" ref="AA69:AC69" si="50">(AA68/AA64)*100</f>
        <v>53.761312217194565</v>
      </c>
      <c r="AB69" s="34">
        <f t="shared" si="50"/>
        <v>55.237102657634182</v>
      </c>
      <c r="AC69" s="34">
        <f t="shared" si="50"/>
        <v>54.294975688816862</v>
      </c>
    </row>
    <row r="70" spans="2:29" ht="15.75" customHeight="1">
      <c r="Z70" s="5" t="s">
        <v>127</v>
      </c>
      <c r="AA70" s="6">
        <v>232</v>
      </c>
      <c r="AB70" s="6">
        <v>268</v>
      </c>
      <c r="AC70" s="6">
        <v>320</v>
      </c>
    </row>
    <row r="71" spans="2:29" ht="15.75" customHeight="1">
      <c r="Z71" s="32" t="s">
        <v>82</v>
      </c>
      <c r="AA71" s="33">
        <f t="shared" ref="AA71:AC71" si="51">(AA70/AA64)*100</f>
        <v>6.5610859728506794</v>
      </c>
      <c r="AB71" s="33">
        <f t="shared" si="51"/>
        <v>6.9828035435122464</v>
      </c>
      <c r="AC71" s="33">
        <f t="shared" si="51"/>
        <v>7.4091224820560315</v>
      </c>
    </row>
    <row r="72" spans="2:29" ht="15.75" customHeight="1">
      <c r="Z72" s="2" t="s">
        <v>128</v>
      </c>
      <c r="AA72" s="5"/>
      <c r="AB72" s="5"/>
      <c r="AC72" s="5"/>
    </row>
    <row r="73" spans="2:29" ht="15.75" customHeight="1">
      <c r="Z73" s="5" t="s">
        <v>129</v>
      </c>
      <c r="AA73" s="2">
        <f t="shared" ref="AA73:AC73" si="52">AA75+AA77+AA79</f>
        <v>1</v>
      </c>
      <c r="AB73" s="2">
        <f t="shared" si="52"/>
        <v>1</v>
      </c>
      <c r="AC73" s="2">
        <f t="shared" si="52"/>
        <v>1</v>
      </c>
    </row>
    <row r="74" spans="2:29" ht="15.75" customHeight="1">
      <c r="Z74" s="32" t="s">
        <v>82</v>
      </c>
      <c r="AA74" s="42">
        <f t="shared" ref="AA74:AC74" si="53">(AA73/AA73)*100</f>
        <v>100</v>
      </c>
      <c r="AB74" s="42">
        <f t="shared" si="53"/>
        <v>100</v>
      </c>
      <c r="AC74" s="42">
        <f t="shared" si="53"/>
        <v>100</v>
      </c>
    </row>
    <row r="75" spans="2:29" ht="15.75" customHeight="1">
      <c r="Z75" s="5" t="s">
        <v>130</v>
      </c>
      <c r="AA75" s="5">
        <v>0</v>
      </c>
      <c r="AB75" s="5">
        <v>0</v>
      </c>
      <c r="AC75" s="5">
        <v>0</v>
      </c>
    </row>
    <row r="76" spans="2:29" ht="15.75" customHeight="1">
      <c r="Z76" s="32" t="s">
        <v>82</v>
      </c>
      <c r="AA76" s="39">
        <f t="shared" ref="AA76:AC76" si="54">(AA75/AA73)*100</f>
        <v>0</v>
      </c>
      <c r="AB76" s="39">
        <f t="shared" si="54"/>
        <v>0</v>
      </c>
      <c r="AC76" s="39">
        <f t="shared" si="54"/>
        <v>0</v>
      </c>
    </row>
    <row r="77" spans="2:29" ht="15.75" customHeight="1">
      <c r="Z77" s="5" t="s">
        <v>131</v>
      </c>
      <c r="AA77" s="5">
        <v>0</v>
      </c>
      <c r="AB77" s="5">
        <v>0</v>
      </c>
      <c r="AC77" s="5">
        <v>0</v>
      </c>
    </row>
    <row r="78" spans="2:29" ht="15.75" customHeight="1">
      <c r="Z78" s="32" t="s">
        <v>82</v>
      </c>
      <c r="AA78" s="39">
        <f t="shared" ref="AA78:AC78" si="55">(AA77/AA73)*100</f>
        <v>0</v>
      </c>
      <c r="AB78" s="39">
        <f t="shared" si="55"/>
        <v>0</v>
      </c>
      <c r="AC78" s="39">
        <f t="shared" si="55"/>
        <v>0</v>
      </c>
    </row>
    <row r="79" spans="2:29" ht="15.75" customHeight="1">
      <c r="Z79" s="5" t="s">
        <v>132</v>
      </c>
      <c r="AA79" s="5">
        <v>1</v>
      </c>
      <c r="AB79" s="5">
        <v>1</v>
      </c>
      <c r="AC79" s="5">
        <v>1</v>
      </c>
    </row>
    <row r="80" spans="2:29" ht="15.75" customHeight="1">
      <c r="Z80" s="32" t="s">
        <v>82</v>
      </c>
      <c r="AA80" s="39">
        <f t="shared" ref="AA80:AC80" si="56">(AA79/AA73)*100</f>
        <v>100</v>
      </c>
      <c r="AB80" s="39">
        <f t="shared" si="56"/>
        <v>100</v>
      </c>
      <c r="AC80" s="39">
        <f t="shared" si="56"/>
        <v>100</v>
      </c>
    </row>
    <row r="81" spans="26:29" ht="15.75" customHeight="1"/>
    <row r="82" spans="26:29" ht="15.75" customHeight="1">
      <c r="Z82" s="5" t="s">
        <v>133</v>
      </c>
      <c r="AA82" s="6">
        <f t="shared" ref="AA82:AC82" si="57">AA84+AA86+AA88</f>
        <v>110</v>
      </c>
      <c r="AB82" s="6">
        <f t="shared" si="57"/>
        <v>80</v>
      </c>
      <c r="AC82" s="6">
        <f t="shared" si="57"/>
        <v>145</v>
      </c>
    </row>
    <row r="83" spans="26:29" ht="15.75" customHeight="1">
      <c r="Z83" s="32" t="s">
        <v>82</v>
      </c>
      <c r="AA83" s="42">
        <f t="shared" ref="AA83:AC83" si="58">(AA82/AA82)*100</f>
        <v>100</v>
      </c>
      <c r="AB83" s="42">
        <f t="shared" si="58"/>
        <v>100</v>
      </c>
      <c r="AC83" s="42">
        <f t="shared" si="58"/>
        <v>100</v>
      </c>
    </row>
    <row r="84" spans="26:29" ht="15.75" customHeight="1">
      <c r="Z84" s="5" t="s">
        <v>130</v>
      </c>
      <c r="AA84" s="6">
        <v>0</v>
      </c>
      <c r="AB84" s="6">
        <v>0</v>
      </c>
      <c r="AC84" s="6">
        <v>0</v>
      </c>
    </row>
    <row r="85" spans="26:29" ht="15.75" customHeight="1">
      <c r="Z85" s="32" t="s">
        <v>82</v>
      </c>
      <c r="AA85" s="49">
        <f t="shared" ref="AA85:AC85" si="59">(AA84/AA82)*100</f>
        <v>0</v>
      </c>
      <c r="AB85" s="49">
        <f t="shared" si="59"/>
        <v>0</v>
      </c>
      <c r="AC85" s="49">
        <f t="shared" si="59"/>
        <v>0</v>
      </c>
    </row>
    <row r="86" spans="26:29" ht="15.75" customHeight="1">
      <c r="Z86" s="5" t="s">
        <v>131</v>
      </c>
      <c r="AA86" s="6">
        <v>0</v>
      </c>
      <c r="AB86" s="6">
        <v>0</v>
      </c>
      <c r="AC86" s="6">
        <v>0</v>
      </c>
    </row>
    <row r="87" spans="26:29" ht="15.75" customHeight="1">
      <c r="Z87" s="32" t="s">
        <v>82</v>
      </c>
      <c r="AA87" s="49">
        <f t="shared" ref="AA87:AC87" si="60">(AA86/AA82)*100</f>
        <v>0</v>
      </c>
      <c r="AB87" s="49">
        <f t="shared" si="60"/>
        <v>0</v>
      </c>
      <c r="AC87" s="49">
        <f t="shared" si="60"/>
        <v>0</v>
      </c>
    </row>
    <row r="88" spans="26:29" ht="15.75" customHeight="1">
      <c r="Z88" s="5" t="s">
        <v>132</v>
      </c>
      <c r="AA88" s="6">
        <v>110</v>
      </c>
      <c r="AB88" s="6">
        <v>80</v>
      </c>
      <c r="AC88" s="6">
        <v>145</v>
      </c>
    </row>
    <row r="89" spans="26:29" ht="15.75" customHeight="1">
      <c r="Z89" s="32" t="s">
        <v>82</v>
      </c>
      <c r="AA89" s="49">
        <f t="shared" ref="AA89:AC89" si="61">(AA88/AA82)*100</f>
        <v>100</v>
      </c>
      <c r="AB89" s="49">
        <f t="shared" si="61"/>
        <v>100</v>
      </c>
      <c r="AC89" s="49">
        <f t="shared" si="61"/>
        <v>100</v>
      </c>
    </row>
    <row r="90" spans="26:29" ht="15.75" customHeight="1"/>
    <row r="91" spans="26:29" ht="15.75" customHeight="1"/>
    <row r="92" spans="26:29" ht="15.75" customHeight="1"/>
    <row r="93" spans="26:29" ht="15.75" customHeight="1"/>
    <row r="94" spans="26:29" ht="15.75" customHeight="1"/>
    <row r="95" spans="26:29" ht="15.75" customHeight="1"/>
    <row r="96" spans="26:2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J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30" width="18.125" customWidth="1"/>
    <col min="31" max="41" width="9.375" customWidth="1"/>
    <col min="42" max="42" width="14" customWidth="1"/>
    <col min="43" max="63" width="9.375" customWidth="1"/>
    <col min="64" max="64" width="9.375" hidden="1" customWidth="1"/>
    <col min="65" max="82" width="9.375" customWidth="1"/>
    <col min="83" max="85" width="9.375" hidden="1" customWidth="1"/>
    <col min="86" max="166" width="9.375" customWidth="1"/>
  </cols>
  <sheetData>
    <row r="4" spans="1:166" ht="26.25">
      <c r="B4" s="1" t="s">
        <v>0</v>
      </c>
    </row>
    <row r="6" spans="1:166" ht="21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116" t="s">
        <v>28</v>
      </c>
      <c r="AQ6" s="95"/>
      <c r="AR6" s="95"/>
      <c r="AS6" s="95"/>
      <c r="AT6" s="95"/>
      <c r="AU6" s="95"/>
      <c r="AV6" s="95"/>
      <c r="AW6" s="96"/>
    </row>
    <row r="7" spans="1:166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113" t="s">
        <v>31</v>
      </c>
      <c r="AQ7" s="117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18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19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20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</row>
    <row r="8" spans="1:166" ht="42.75" customHeight="1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114" t="s">
        <v>38</v>
      </c>
      <c r="AR8" s="95"/>
      <c r="AS8" s="96"/>
      <c r="AT8" s="114" t="s">
        <v>39</v>
      </c>
      <c r="AU8" s="95"/>
      <c r="AV8" s="96"/>
      <c r="AW8" s="114" t="s">
        <v>40</v>
      </c>
      <c r="AX8" s="95"/>
      <c r="AY8" s="96"/>
      <c r="AZ8" s="114" t="s">
        <v>41</v>
      </c>
      <c r="BA8" s="95"/>
      <c r="BB8" s="96"/>
      <c r="BC8" s="114" t="s">
        <v>42</v>
      </c>
      <c r="BD8" s="95"/>
      <c r="BE8" s="96"/>
      <c r="BF8" s="114" t="s">
        <v>43</v>
      </c>
      <c r="BG8" s="95"/>
      <c r="BH8" s="96"/>
      <c r="BI8" s="114" t="s">
        <v>44</v>
      </c>
      <c r="BJ8" s="95"/>
      <c r="BK8" s="96"/>
      <c r="BL8" s="20" t="s">
        <v>45</v>
      </c>
      <c r="BM8" s="114" t="s">
        <v>46</v>
      </c>
      <c r="BN8" s="95"/>
      <c r="BO8" s="96"/>
      <c r="BP8" s="114" t="s">
        <v>47</v>
      </c>
      <c r="BQ8" s="95"/>
      <c r="BR8" s="96"/>
      <c r="BS8" s="114" t="s">
        <v>48</v>
      </c>
      <c r="BT8" s="95"/>
      <c r="BU8" s="96"/>
      <c r="BV8" s="114" t="s">
        <v>49</v>
      </c>
      <c r="BW8" s="95"/>
      <c r="BX8" s="96"/>
      <c r="BY8" s="114" t="s">
        <v>50</v>
      </c>
      <c r="BZ8" s="95"/>
      <c r="CA8" s="96"/>
      <c r="CB8" s="114" t="s">
        <v>51</v>
      </c>
      <c r="CC8" s="95"/>
      <c r="CD8" s="96"/>
      <c r="CE8" s="114" t="s">
        <v>52</v>
      </c>
      <c r="CF8" s="95"/>
      <c r="CG8" s="96"/>
      <c r="CH8" s="115" t="s">
        <v>53</v>
      </c>
      <c r="CI8" s="95"/>
      <c r="CJ8" s="96"/>
      <c r="CK8" s="114" t="s">
        <v>54</v>
      </c>
      <c r="CL8" s="95"/>
      <c r="CM8" s="96"/>
      <c r="CN8" s="114" t="s">
        <v>55</v>
      </c>
      <c r="CO8" s="95"/>
      <c r="CP8" s="96"/>
      <c r="CQ8" s="114" t="s">
        <v>56</v>
      </c>
      <c r="CR8" s="95"/>
      <c r="CS8" s="96"/>
      <c r="CT8" s="114" t="s">
        <v>57</v>
      </c>
      <c r="CU8" s="95"/>
      <c r="CV8" s="96"/>
      <c r="CW8" s="114" t="s">
        <v>58</v>
      </c>
      <c r="CX8" s="95"/>
      <c r="CY8" s="96"/>
      <c r="CZ8" s="114" t="s">
        <v>59</v>
      </c>
      <c r="DA8" s="95"/>
      <c r="DB8" s="96"/>
      <c r="DC8" s="115" t="s">
        <v>60</v>
      </c>
      <c r="DD8" s="95"/>
      <c r="DE8" s="96"/>
      <c r="DF8" s="114" t="s">
        <v>61</v>
      </c>
      <c r="DG8" s="95"/>
      <c r="DH8" s="96"/>
      <c r="DI8" s="114" t="s">
        <v>62</v>
      </c>
      <c r="DJ8" s="95"/>
      <c r="DK8" s="96"/>
      <c r="DL8" s="114" t="s">
        <v>63</v>
      </c>
      <c r="DM8" s="95"/>
      <c r="DN8" s="96"/>
      <c r="DO8" s="114" t="s">
        <v>64</v>
      </c>
      <c r="DP8" s="95"/>
      <c r="DQ8" s="96"/>
      <c r="DR8" s="114" t="s">
        <v>65</v>
      </c>
      <c r="DS8" s="95"/>
      <c r="DT8" s="96"/>
      <c r="DU8" s="114" t="s">
        <v>66</v>
      </c>
      <c r="DV8" s="95"/>
      <c r="DW8" s="96"/>
      <c r="DX8" s="114" t="s">
        <v>67</v>
      </c>
      <c r="DY8" s="95"/>
      <c r="DZ8" s="96"/>
      <c r="EA8" s="114" t="s">
        <v>68</v>
      </c>
      <c r="EB8" s="95"/>
      <c r="EC8" s="96"/>
      <c r="ED8" s="114" t="s">
        <v>69</v>
      </c>
      <c r="EE8" s="95"/>
      <c r="EF8" s="96"/>
      <c r="EG8" s="114" t="s">
        <v>70</v>
      </c>
      <c r="EH8" s="95"/>
      <c r="EI8" s="96"/>
      <c r="EJ8" s="114" t="s">
        <v>71</v>
      </c>
      <c r="EK8" s="95"/>
      <c r="EL8" s="96"/>
      <c r="EM8" s="114" t="s">
        <v>72</v>
      </c>
      <c r="EN8" s="95"/>
      <c r="EO8" s="96"/>
      <c r="EP8" s="115" t="s">
        <v>73</v>
      </c>
      <c r="EQ8" s="95"/>
      <c r="ER8" s="96"/>
      <c r="ES8" s="114" t="s">
        <v>74</v>
      </c>
      <c r="ET8" s="95"/>
      <c r="EU8" s="96"/>
      <c r="EV8" s="114" t="s">
        <v>75</v>
      </c>
      <c r="EW8" s="95"/>
      <c r="EX8" s="96"/>
      <c r="EY8" s="114" t="s">
        <v>76</v>
      </c>
      <c r="EZ8" s="95"/>
      <c r="FA8" s="96"/>
      <c r="FB8" s="114" t="s">
        <v>77</v>
      </c>
      <c r="FC8" s="95"/>
      <c r="FD8" s="96"/>
      <c r="FE8" s="114" t="s">
        <v>78</v>
      </c>
      <c r="FF8" s="95"/>
      <c r="FG8" s="96"/>
      <c r="FH8" s="115" t="s">
        <v>79</v>
      </c>
      <c r="FI8" s="95"/>
      <c r="FJ8" s="96"/>
    </row>
    <row r="9" spans="1:166">
      <c r="B9" s="5" t="s">
        <v>4</v>
      </c>
      <c r="C9" s="6">
        <f t="shared" ref="C9:E9" si="0">C12+C14</f>
        <v>14617</v>
      </c>
      <c r="D9" s="6">
        <f t="shared" si="0"/>
        <v>14559</v>
      </c>
      <c r="E9" s="6">
        <f t="shared" si="0"/>
        <v>14486</v>
      </c>
      <c r="H9" s="5" t="s">
        <v>80</v>
      </c>
      <c r="I9" s="6"/>
      <c r="J9" s="6"/>
      <c r="K9" s="6"/>
      <c r="Z9" s="2" t="s">
        <v>81</v>
      </c>
      <c r="AA9" s="93"/>
      <c r="AB9" s="93"/>
      <c r="AC9" s="93"/>
      <c r="AP9" s="93"/>
      <c r="AQ9" s="22">
        <v>2017</v>
      </c>
      <c r="AR9" s="22">
        <v>2018</v>
      </c>
      <c r="AS9" s="24">
        <v>2019</v>
      </c>
      <c r="AT9" s="22">
        <v>2017</v>
      </c>
      <c r="AU9" s="22">
        <v>2018</v>
      </c>
      <c r="AV9" s="24">
        <v>2019</v>
      </c>
      <c r="AW9" s="22">
        <v>2017</v>
      </c>
      <c r="AX9" s="22">
        <v>2018</v>
      </c>
      <c r="AY9" s="24">
        <v>2019</v>
      </c>
      <c r="AZ9" s="22">
        <v>2017</v>
      </c>
      <c r="BA9" s="22">
        <v>2018</v>
      </c>
      <c r="BB9" s="24">
        <v>2019</v>
      </c>
      <c r="BC9" s="22">
        <v>2017</v>
      </c>
      <c r="BD9" s="22">
        <v>2018</v>
      </c>
      <c r="BE9" s="24">
        <v>2019</v>
      </c>
      <c r="BF9" s="22">
        <v>2017</v>
      </c>
      <c r="BG9" s="22">
        <v>2018</v>
      </c>
      <c r="BH9" s="24">
        <v>2019</v>
      </c>
      <c r="BI9" s="22">
        <v>2017</v>
      </c>
      <c r="BJ9" s="22">
        <v>2018</v>
      </c>
      <c r="BK9" s="24">
        <v>2019</v>
      </c>
      <c r="BL9" s="27"/>
      <c r="BM9" s="22">
        <v>2017</v>
      </c>
      <c r="BN9" s="22">
        <v>2018</v>
      </c>
      <c r="BO9" s="24">
        <v>2019</v>
      </c>
      <c r="BP9" s="22">
        <v>2017</v>
      </c>
      <c r="BQ9" s="22">
        <v>2018</v>
      </c>
      <c r="BR9" s="24">
        <v>2019</v>
      </c>
      <c r="BS9" s="22">
        <v>2017</v>
      </c>
      <c r="BT9" s="22">
        <v>2018</v>
      </c>
      <c r="BU9" s="24">
        <v>2019</v>
      </c>
      <c r="BV9" s="22">
        <v>2017</v>
      </c>
      <c r="BW9" s="22">
        <v>2018</v>
      </c>
      <c r="BX9" s="24">
        <v>2019</v>
      </c>
      <c r="BY9" s="22">
        <v>2017</v>
      </c>
      <c r="BZ9" s="22">
        <v>2018</v>
      </c>
      <c r="CA9" s="24">
        <v>2019</v>
      </c>
      <c r="CB9" s="22">
        <v>2017</v>
      </c>
      <c r="CC9" s="22">
        <v>2018</v>
      </c>
      <c r="CD9" s="24">
        <v>2019</v>
      </c>
      <c r="CE9" s="22">
        <v>2017</v>
      </c>
      <c r="CF9" s="22">
        <v>2018</v>
      </c>
      <c r="CG9" s="24">
        <v>2019</v>
      </c>
      <c r="CH9" s="22">
        <v>2017</v>
      </c>
      <c r="CI9" s="22">
        <v>2018</v>
      </c>
      <c r="CJ9" s="24">
        <v>2019</v>
      </c>
      <c r="CK9" s="22">
        <v>2017</v>
      </c>
      <c r="CL9" s="22">
        <v>2018</v>
      </c>
      <c r="CM9" s="24">
        <v>2019</v>
      </c>
      <c r="CN9" s="22">
        <v>2017</v>
      </c>
      <c r="CO9" s="22">
        <v>2018</v>
      </c>
      <c r="CP9" s="24">
        <v>2019</v>
      </c>
      <c r="CQ9" s="22">
        <v>2017</v>
      </c>
      <c r="CR9" s="22">
        <v>2018</v>
      </c>
      <c r="CS9" s="24">
        <v>2019</v>
      </c>
      <c r="CT9" s="22">
        <v>2017</v>
      </c>
      <c r="CU9" s="22">
        <v>2018</v>
      </c>
      <c r="CV9" s="24">
        <v>2019</v>
      </c>
      <c r="CW9" s="22">
        <v>2017</v>
      </c>
      <c r="CX9" s="22">
        <v>2018</v>
      </c>
      <c r="CY9" s="24">
        <v>2019</v>
      </c>
      <c r="CZ9" s="22">
        <v>2017</v>
      </c>
      <c r="DA9" s="22">
        <v>2018</v>
      </c>
      <c r="DB9" s="24">
        <v>2019</v>
      </c>
      <c r="DC9" s="22">
        <v>2017</v>
      </c>
      <c r="DD9" s="22">
        <v>2018</v>
      </c>
      <c r="DE9" s="24">
        <v>2019</v>
      </c>
      <c r="DF9" s="22">
        <v>2017</v>
      </c>
      <c r="DG9" s="22">
        <v>2018</v>
      </c>
      <c r="DH9" s="24">
        <v>2019</v>
      </c>
      <c r="DI9" s="22">
        <v>2017</v>
      </c>
      <c r="DJ9" s="22">
        <v>2018</v>
      </c>
      <c r="DK9" s="24">
        <v>2019</v>
      </c>
      <c r="DL9" s="22">
        <v>2017</v>
      </c>
      <c r="DM9" s="22">
        <v>2018</v>
      </c>
      <c r="DN9" s="24">
        <v>2019</v>
      </c>
      <c r="DO9" s="22">
        <v>2017</v>
      </c>
      <c r="DP9" s="22">
        <v>2018</v>
      </c>
      <c r="DQ9" s="24">
        <v>2019</v>
      </c>
      <c r="DR9" s="22">
        <v>2017</v>
      </c>
      <c r="DS9" s="22">
        <v>2018</v>
      </c>
      <c r="DT9" s="24">
        <v>2019</v>
      </c>
      <c r="DU9" s="22">
        <v>2017</v>
      </c>
      <c r="DV9" s="22">
        <v>2018</v>
      </c>
      <c r="DW9" s="24">
        <v>2019</v>
      </c>
      <c r="DX9" s="22">
        <v>2017</v>
      </c>
      <c r="DY9" s="22">
        <v>2018</v>
      </c>
      <c r="DZ9" s="24">
        <v>2019</v>
      </c>
      <c r="EA9" s="22">
        <v>2017</v>
      </c>
      <c r="EB9" s="22">
        <v>2018</v>
      </c>
      <c r="EC9" s="24">
        <v>2019</v>
      </c>
      <c r="ED9" s="22">
        <v>2017</v>
      </c>
      <c r="EE9" s="22">
        <v>2018</v>
      </c>
      <c r="EF9" s="24">
        <v>2019</v>
      </c>
      <c r="EG9" s="22">
        <v>2017</v>
      </c>
      <c r="EH9" s="22">
        <v>2018</v>
      </c>
      <c r="EI9" s="24">
        <v>2019</v>
      </c>
      <c r="EJ9" s="22">
        <v>2017</v>
      </c>
      <c r="EK9" s="22">
        <v>2018</v>
      </c>
      <c r="EL9" s="24">
        <v>2019</v>
      </c>
      <c r="EM9" s="22">
        <v>2017</v>
      </c>
      <c r="EN9" s="22">
        <v>2018</v>
      </c>
      <c r="EO9" s="24">
        <v>2019</v>
      </c>
      <c r="EP9" s="22">
        <v>2017</v>
      </c>
      <c r="EQ9" s="22">
        <v>2018</v>
      </c>
      <c r="ER9" s="24">
        <v>2019</v>
      </c>
      <c r="ES9" s="22">
        <v>2017</v>
      </c>
      <c r="ET9" s="22">
        <v>2018</v>
      </c>
      <c r="EU9" s="24">
        <v>2019</v>
      </c>
      <c r="EV9" s="22">
        <v>2017</v>
      </c>
      <c r="EW9" s="22">
        <v>2018</v>
      </c>
      <c r="EX9" s="24">
        <v>2019</v>
      </c>
      <c r="EY9" s="22">
        <v>2017</v>
      </c>
      <c r="EZ9" s="22">
        <v>2018</v>
      </c>
      <c r="FA9" s="24">
        <v>2019</v>
      </c>
      <c r="FB9" s="22">
        <v>2017</v>
      </c>
      <c r="FC9" s="22">
        <v>2018</v>
      </c>
      <c r="FD9" s="24">
        <v>2019</v>
      </c>
      <c r="FE9" s="22">
        <v>2017</v>
      </c>
      <c r="FF9" s="22">
        <v>2018</v>
      </c>
      <c r="FG9" s="24">
        <v>2019</v>
      </c>
      <c r="FH9" s="22">
        <v>2017</v>
      </c>
      <c r="FI9" s="22">
        <v>2018</v>
      </c>
      <c r="FJ9" s="24">
        <v>2019</v>
      </c>
    </row>
    <row r="10" spans="1:166">
      <c r="B10" s="32" t="s">
        <v>82</v>
      </c>
      <c r="C10" s="33">
        <f>(C9/(C9+D9+E9))*100</f>
        <v>33.477623562823503</v>
      </c>
      <c r="D10" s="33">
        <f>(D9/(C9+D9+E9))*100</f>
        <v>33.344784938848427</v>
      </c>
      <c r="E10" s="34">
        <f>(E9/(C9+D9+E9))*100</f>
        <v>33.177591498328063</v>
      </c>
      <c r="H10" s="5" t="s">
        <v>83</v>
      </c>
      <c r="I10" s="6">
        <f t="shared" ref="I10:K10" si="1">+I14+I16</f>
        <v>14630</v>
      </c>
      <c r="J10" s="6">
        <f t="shared" si="1"/>
        <v>7945</v>
      </c>
      <c r="K10" s="6">
        <f t="shared" si="1"/>
        <v>7806</v>
      </c>
      <c r="Z10" s="5" t="s">
        <v>84</v>
      </c>
      <c r="AA10" s="50">
        <v>11632029012</v>
      </c>
      <c r="AB10" s="50">
        <v>10937074238</v>
      </c>
      <c r="AC10" s="50">
        <v>12206630096</v>
      </c>
      <c r="AP10" s="5" t="s">
        <v>155</v>
      </c>
      <c r="AQ10" s="5">
        <v>29</v>
      </c>
      <c r="AR10" s="5">
        <v>32</v>
      </c>
      <c r="AS10" s="5">
        <v>30</v>
      </c>
      <c r="AT10" s="5">
        <v>27</v>
      </c>
      <c r="AU10" s="5">
        <v>29</v>
      </c>
      <c r="AV10" s="5">
        <v>27</v>
      </c>
      <c r="AW10" s="5">
        <v>2</v>
      </c>
      <c r="AX10" s="5">
        <v>3</v>
      </c>
      <c r="AY10" s="5">
        <v>3</v>
      </c>
      <c r="AZ10" s="5">
        <v>24</v>
      </c>
      <c r="BA10" s="5">
        <v>31</v>
      </c>
      <c r="BB10" s="5">
        <v>30</v>
      </c>
      <c r="BC10" s="5">
        <v>5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36"/>
      <c r="BM10" s="5">
        <v>139500000</v>
      </c>
      <c r="BN10" s="5">
        <v>156862484</v>
      </c>
      <c r="BO10" s="5">
        <v>135000000</v>
      </c>
      <c r="BP10" s="5">
        <v>196500000</v>
      </c>
      <c r="BQ10" s="5">
        <v>60000000</v>
      </c>
      <c r="BR10" s="5">
        <v>35000000</v>
      </c>
      <c r="BS10" s="5">
        <v>336000000</v>
      </c>
      <c r="BT10" s="5">
        <v>216862484</v>
      </c>
      <c r="BU10" s="5">
        <v>35000000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/>
      <c r="CF10" s="5"/>
      <c r="CG10" s="5"/>
      <c r="CH10" s="5">
        <v>131</v>
      </c>
      <c r="CI10" s="5">
        <v>111</v>
      </c>
      <c r="CJ10" s="5">
        <v>110</v>
      </c>
      <c r="CK10" s="5">
        <v>8</v>
      </c>
      <c r="CL10" s="5">
        <v>5</v>
      </c>
      <c r="CM10" s="5">
        <v>2</v>
      </c>
      <c r="CN10" s="5">
        <v>8</v>
      </c>
      <c r="CO10" s="5">
        <v>5</v>
      </c>
      <c r="CP10" s="5">
        <v>2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11</v>
      </c>
      <c r="DD10" s="5">
        <v>18</v>
      </c>
      <c r="DE10" s="5">
        <v>18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/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2</v>
      </c>
      <c r="ET10" s="5">
        <v>1</v>
      </c>
      <c r="EU10" s="5">
        <v>1</v>
      </c>
      <c r="EV10" s="5">
        <v>1</v>
      </c>
      <c r="EW10" s="5">
        <v>1</v>
      </c>
      <c r="EX10" s="5">
        <v>1</v>
      </c>
      <c r="EY10" s="5">
        <v>1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2</v>
      </c>
      <c r="FJ10" s="5">
        <v>2</v>
      </c>
    </row>
    <row r="11" spans="1:166" ht="15.75">
      <c r="B11" s="5" t="s">
        <v>5</v>
      </c>
      <c r="C11" s="5"/>
      <c r="D11" s="5"/>
      <c r="E11" s="5"/>
      <c r="H11" s="32" t="s">
        <v>82</v>
      </c>
      <c r="I11" s="39">
        <f>(I10/(I10+J10+K10))*100</f>
        <v>48.155096935584737</v>
      </c>
      <c r="J11" s="41">
        <f>(J10/(I10+J10+K10))*100</f>
        <v>26.151212929133337</v>
      </c>
      <c r="K11" s="41">
        <f>(K10/(I10+J10+K10))*100</f>
        <v>25.693690135281923</v>
      </c>
      <c r="Z11" s="32" t="s">
        <v>82</v>
      </c>
      <c r="AA11" s="42">
        <f t="shared" ref="AA11:AC11" si="2">(AA10/AA10)*100</f>
        <v>100</v>
      </c>
      <c r="AB11" s="42">
        <f t="shared" si="2"/>
        <v>100</v>
      </c>
      <c r="AC11" s="42">
        <f t="shared" si="2"/>
        <v>100</v>
      </c>
      <c r="AP11" s="43" t="s">
        <v>82</v>
      </c>
      <c r="AQ11" s="45">
        <f>(AQ10/(AQ10+AR10+AS10))*100</f>
        <v>31.868131868131865</v>
      </c>
      <c r="AR11" s="45">
        <f>(AR10/(AQ10+AR10+AS10))*100</f>
        <v>35.164835164835168</v>
      </c>
      <c r="AS11" s="45">
        <f>(AS10/(AQ10+AR10+AS10))*100</f>
        <v>32.967032967032964</v>
      </c>
      <c r="AT11" s="45">
        <f>(AT10/(AT10+AU10+AV10))*100</f>
        <v>32.53012048192771</v>
      </c>
      <c r="AU11" s="45">
        <f>(AU10/(AT10+AU10+AV10))*100</f>
        <v>34.939759036144579</v>
      </c>
      <c r="AV11" s="45">
        <f>(AV10/(AT10+AU10+AV10))*100</f>
        <v>32.53012048192771</v>
      </c>
      <c r="AW11" s="45">
        <f>(AW10/(AW10+AX10+AY10))*100</f>
        <v>25</v>
      </c>
      <c r="AX11" s="45">
        <f>(AX10/(AW10+AX10+AY10))*100</f>
        <v>37.5</v>
      </c>
      <c r="AY11" s="45">
        <f>(AY10/(AW10+AX10+AY10))*100</f>
        <v>37.5</v>
      </c>
      <c r="AZ11" s="45">
        <f>(AZ10/(AZ10+BA10+BB10))*100</f>
        <v>28.235294117647058</v>
      </c>
      <c r="BA11" s="45">
        <f>(BA10/(AZ10+BA10+BB10))*100</f>
        <v>36.470588235294116</v>
      </c>
      <c r="BB11" s="45">
        <f>(BB10/(AZ10+BA10+BB10))*100</f>
        <v>35.294117647058826</v>
      </c>
      <c r="BC11" s="45">
        <f>(BC10/(BC10+BD10+BE10))*100</f>
        <v>100</v>
      </c>
      <c r="BD11" s="45">
        <f>(BD10/(BC10+BD10+BE10))*100</f>
        <v>0</v>
      </c>
      <c r="BE11" s="45">
        <f>(BE10/(BC10+BD10+BE10))*100</f>
        <v>0</v>
      </c>
      <c r="BF11" s="45" t="e">
        <f>(BF10/(BF10+BG10+BH10))*100</f>
        <v>#DIV/0!</v>
      </c>
      <c r="BG11" s="45" t="e">
        <f>(BG10/(BF10+BG10+BH10))*100</f>
        <v>#DIV/0!</v>
      </c>
      <c r="BH11" s="45" t="e">
        <f>(BH10/(BF10+BG10+BH10))*100</f>
        <v>#DIV/0!</v>
      </c>
      <c r="BI11" s="45" t="e">
        <f>(BI10/(BI10+BJ10+BK10))*100</f>
        <v>#DIV/0!</v>
      </c>
      <c r="BJ11" s="45" t="e">
        <f>(BJ10/(BI10+BJ10+BK10))*100</f>
        <v>#DIV/0!</v>
      </c>
      <c r="BK11" s="45" t="e">
        <f>(BK10/(BI10+BJ10+BK10))*100</f>
        <v>#DIV/0!</v>
      </c>
      <c r="BL11" s="47"/>
      <c r="BM11" s="45">
        <f>(BM10/(BM10+BN10+BO10))*100</f>
        <v>32.339390923945075</v>
      </c>
      <c r="BN11" s="45">
        <f>(BN10/(BM10+BN10+BO10))*100</f>
        <v>36.364424310946802</v>
      </c>
      <c r="BO11" s="45">
        <f>(BO10/(BM10+BN10+BO10))*100</f>
        <v>31.29618476510813</v>
      </c>
      <c r="BP11" s="45">
        <f>(BP10/(BP10+BQ10+BR10))*100</f>
        <v>67.409948542024011</v>
      </c>
      <c r="BQ11" s="45">
        <f>(BQ10/(BP10+BQ10+BR10))*100</f>
        <v>20.583190394511149</v>
      </c>
      <c r="BR11" s="45">
        <f>(BR10/(BP10+BQ10+BR10))*100</f>
        <v>12.006861063464838</v>
      </c>
      <c r="BS11" s="45">
        <f>(BS10/(BS10+BT10+BU10))*100</f>
        <v>57.156224311806916</v>
      </c>
      <c r="BT11" s="45">
        <f>(BT10/(BS10+BT10+BU10))*100</f>
        <v>36.890002322379871</v>
      </c>
      <c r="BU11" s="45">
        <f>(BU10/(BS10+BT10+BU10))*100</f>
        <v>5.9537733658132197</v>
      </c>
      <c r="BV11" s="45" t="e">
        <f>(BV10/(BV10+BW10+BX10))*100</f>
        <v>#DIV/0!</v>
      </c>
      <c r="BW11" s="45" t="e">
        <f>(BW10/(BV10+BW10+BX10))*100</f>
        <v>#DIV/0!</v>
      </c>
      <c r="BX11" s="45" t="e">
        <f>(BX10/(BV10+BW10+BX10))*100</f>
        <v>#DIV/0!</v>
      </c>
      <c r="BY11" s="45" t="e">
        <f>(BY10/(BY10+BZ10+CA10))*100</f>
        <v>#DIV/0!</v>
      </c>
      <c r="BZ11" s="45" t="e">
        <f>(BZ10/(BY10+BZ10+CA10))*100</f>
        <v>#DIV/0!</v>
      </c>
      <c r="CA11" s="45" t="e">
        <f>(CA10/(BY10+BZ10+CA10))*100</f>
        <v>#DIV/0!</v>
      </c>
      <c r="CB11" s="45" t="e">
        <f>(CB10/(CB10+CC10+CD10))*100</f>
        <v>#DIV/0!</v>
      </c>
      <c r="CC11" s="45" t="e">
        <f>(CC10/(CB10+CC10+CD10))*100</f>
        <v>#DIV/0!</v>
      </c>
      <c r="CD11" s="45" t="e">
        <f>(CD10/(CB10+CC10+CD10))*100</f>
        <v>#DIV/0!</v>
      </c>
      <c r="CE11" s="45" t="e">
        <f>(CE10/(CE10+CF10+CG10))*100</f>
        <v>#DIV/0!</v>
      </c>
      <c r="CF11" s="45" t="e">
        <f>(CF10/(CE10+CF10+CG10))*100</f>
        <v>#DIV/0!</v>
      </c>
      <c r="CG11" s="45" t="e">
        <f>(CG10/(CE10+CF10+CG10))*100</f>
        <v>#DIV/0!</v>
      </c>
      <c r="CH11" s="45">
        <f>(CH10/(CH10+CI10+CJ10))*100</f>
        <v>37.215909090909086</v>
      </c>
      <c r="CI11" s="45">
        <f>(CI10/(CH10+CI10+CJ10))*100</f>
        <v>31.53409090909091</v>
      </c>
      <c r="CJ11" s="45">
        <f>(CJ10/(CH10+CI10+CJ10))*100</f>
        <v>31.25</v>
      </c>
      <c r="CK11" s="45">
        <f>(CK10/(CK10+CL10+CM10))*100</f>
        <v>53.333333333333336</v>
      </c>
      <c r="CL11" s="45">
        <f>(CL10/(CK10+CL10+CM10))*100</f>
        <v>33.333333333333329</v>
      </c>
      <c r="CM11" s="45">
        <f>(CM10/(CK10+CL10+CM10))*100</f>
        <v>13.333333333333334</v>
      </c>
      <c r="CN11" s="45">
        <f>(CN10/(CN10+CO10+CP10))*100</f>
        <v>53.333333333333336</v>
      </c>
      <c r="CO11" s="45">
        <f>(CO10/(CN10+CO10+CP10))*100</f>
        <v>33.333333333333329</v>
      </c>
      <c r="CP11" s="45">
        <f>(CP10/(CN10+CO10+CP10))*100</f>
        <v>13.333333333333334</v>
      </c>
      <c r="CQ11" s="45" t="e">
        <f>(CQ10/(CQ10+CR10+CS10))*100</f>
        <v>#DIV/0!</v>
      </c>
      <c r="CR11" s="45" t="e">
        <f>(CR10/(CQ10+CR10+CS10))*100</f>
        <v>#DIV/0!</v>
      </c>
      <c r="CS11" s="45" t="e">
        <f>(CS10/(CQ10+CR10+CS10))*100</f>
        <v>#DIV/0!</v>
      </c>
      <c r="CT11" s="45" t="e">
        <f>(CT10/(CT10+CU10+CV10))*100</f>
        <v>#DIV/0!</v>
      </c>
      <c r="CU11" s="45" t="e">
        <f>(CU10/(CT10+CU10+CV10))*100</f>
        <v>#DIV/0!</v>
      </c>
      <c r="CV11" s="45" t="e">
        <f>(CV10/(CT10+CU10+CV10))*100</f>
        <v>#DIV/0!</v>
      </c>
      <c r="CW11" s="45" t="e">
        <f>(CW10/(CW10+CX10+CY10))*100</f>
        <v>#DIV/0!</v>
      </c>
      <c r="CX11" s="45" t="e">
        <f>(CX10/(CW10+CX10+CY10))*100</f>
        <v>#DIV/0!</v>
      </c>
      <c r="CY11" s="45" t="e">
        <f>(CY10/(CW10+CX10+CY10))*100</f>
        <v>#DIV/0!</v>
      </c>
      <c r="CZ11" s="45" t="e">
        <f>(CZ10/(CZ10+DA10+DB10))*100</f>
        <v>#DIV/0!</v>
      </c>
      <c r="DA11" s="45" t="e">
        <f>(DA10/(CZ10+DA10+DB10))*100</f>
        <v>#DIV/0!</v>
      </c>
      <c r="DB11" s="45" t="e">
        <f>(DB10/(CZ10+DA10+DB10))*100</f>
        <v>#DIV/0!</v>
      </c>
      <c r="DC11" s="45">
        <f>(DC10/(DC10+DD10+DE10))*100</f>
        <v>23.404255319148938</v>
      </c>
      <c r="DD11" s="45">
        <f>(DD10/(DC10+DD10+DE10))*100</f>
        <v>38.297872340425535</v>
      </c>
      <c r="DE11" s="45">
        <f>(DE10/(DC10+DD10+DE10))*100</f>
        <v>38.297872340425535</v>
      </c>
      <c r="DF11" s="45" t="e">
        <f>(DF10/(DF10+DG10+DH10))*100</f>
        <v>#DIV/0!</v>
      </c>
      <c r="DG11" s="45" t="e">
        <f>(DG10/(DF10+DG10+DH10))*100</f>
        <v>#DIV/0!</v>
      </c>
      <c r="DH11" s="45" t="e">
        <f>(DH10/(DF10+DG10+DH10))*100</f>
        <v>#DIV/0!</v>
      </c>
      <c r="DI11" s="45" t="e">
        <f>(DI10/(DI10+DJ10+DK10))*100</f>
        <v>#DIV/0!</v>
      </c>
      <c r="DJ11" s="45" t="e">
        <f>(DJ10/(DI10+DJ10+DK10))*100</f>
        <v>#DIV/0!</v>
      </c>
      <c r="DK11" s="45" t="e">
        <f>(DK10/(DI10+DJ10+DK10))*100</f>
        <v>#DIV/0!</v>
      </c>
      <c r="DL11" s="45" t="e">
        <f>(DL10/(DL10+DM10+DN10))*100</f>
        <v>#DIV/0!</v>
      </c>
      <c r="DM11" s="45" t="e">
        <f>(DM10/(DL10+DM10+DN10))*100</f>
        <v>#DIV/0!</v>
      </c>
      <c r="DN11" s="45" t="e">
        <f>(DN10/(DL10+DM10+DN10))*100</f>
        <v>#DIV/0!</v>
      </c>
      <c r="DO11" s="45" t="e">
        <f>(DO10/(DO10+DP10+DQ10))*100</f>
        <v>#DIV/0!</v>
      </c>
      <c r="DP11" s="45" t="e">
        <f>(DP10/(DO10+DP10+DQ10))*100</f>
        <v>#DIV/0!</v>
      </c>
      <c r="DQ11" s="45" t="e">
        <f>(DQ10/(DO10+DP10+DQ10))*100</f>
        <v>#DIV/0!</v>
      </c>
      <c r="DR11" s="45" t="e">
        <f>(DR10/(DR10+DS10+DT10))*100</f>
        <v>#DIV/0!</v>
      </c>
      <c r="DS11" s="45" t="e">
        <f>(DS10/(DR10+DS10+DT10))*100</f>
        <v>#DIV/0!</v>
      </c>
      <c r="DT11" s="45" t="e">
        <f>(DT10/(DR10+DS10+DT10))*100</f>
        <v>#DIV/0!</v>
      </c>
      <c r="DU11" s="45" t="e">
        <f>(DU10/(DU10+DV10+DW10))*100</f>
        <v>#DIV/0!</v>
      </c>
      <c r="DV11" s="45" t="e">
        <f>(DV10/(DU10+DV10+DW10))*100</f>
        <v>#DIV/0!</v>
      </c>
      <c r="DW11" s="45" t="e">
        <f>(DW10/(DU10+DV10+DW10))*100</f>
        <v>#DIV/0!</v>
      </c>
      <c r="DX11" s="45" t="e">
        <f>(DX10/(DX10+DY10+DZ10))*100</f>
        <v>#DIV/0!</v>
      </c>
      <c r="DY11" s="45" t="e">
        <f>(DY10/(DX10+DY10+DZ10))*100</f>
        <v>#DIV/0!</v>
      </c>
      <c r="DZ11" s="45" t="e">
        <f>(DZ10/(DX10+DY10+DZ10))*100</f>
        <v>#DIV/0!</v>
      </c>
      <c r="EA11" s="45" t="e">
        <f>(EA10/(EA10+EB10+EC10))*100</f>
        <v>#DIV/0!</v>
      </c>
      <c r="EB11" s="45" t="e">
        <f>(EB10/(EA10+EB10+EC10))*100</f>
        <v>#DIV/0!</v>
      </c>
      <c r="EC11" s="45" t="e">
        <f>(EC10/(EA10+EB10+EC10))*100</f>
        <v>#DIV/0!</v>
      </c>
      <c r="ED11" s="45" t="e">
        <f>(ED10/(ED10+EE10+EF10))*100</f>
        <v>#DIV/0!</v>
      </c>
      <c r="EE11" s="45" t="e">
        <f>(EE10/(ED10+EE10+EF10))*100</f>
        <v>#DIV/0!</v>
      </c>
      <c r="EF11" s="45" t="e">
        <f>(EF10/(ED10+EE10+EF10))*100</f>
        <v>#DIV/0!</v>
      </c>
      <c r="EG11" s="45" t="e">
        <f>(EG10/(EG10+EH10+EI10))*100</f>
        <v>#DIV/0!</v>
      </c>
      <c r="EH11" s="45" t="e">
        <f>(EH10/(EG10+EH10+EI10))*100</f>
        <v>#DIV/0!</v>
      </c>
      <c r="EI11" s="45" t="e">
        <f>(EI10/(EG10+EH10+EI10))*100</f>
        <v>#DIV/0!</v>
      </c>
      <c r="EJ11" s="45" t="e">
        <f>(EJ10/(EJ10+EK10+EL10))*100</f>
        <v>#DIV/0!</v>
      </c>
      <c r="EK11" s="45" t="e">
        <f>(EK10/(EJ10+EK10+EL10))*100</f>
        <v>#DIV/0!</v>
      </c>
      <c r="EL11" s="45" t="e">
        <f>(EL10/(EJ10+EK10+EL10))*100</f>
        <v>#DIV/0!</v>
      </c>
      <c r="EM11" s="45" t="e">
        <f>(EM10/(EM10+EN10+EO10))*100</f>
        <v>#DIV/0!</v>
      </c>
      <c r="EN11" s="45" t="e">
        <f>(EN10/(EM10+EN10+EO10))*100</f>
        <v>#DIV/0!</v>
      </c>
      <c r="EO11" s="45" t="e">
        <f>(EO10/(EM10+EN10+EO10))*100</f>
        <v>#DIV/0!</v>
      </c>
      <c r="EP11" s="45" t="e">
        <f>(EP10/(EP10+EQ10+ER10))*100</f>
        <v>#DIV/0!</v>
      </c>
      <c r="EQ11" s="45" t="e">
        <f>(EQ10/(EP10+EQ10+ER10))*100</f>
        <v>#DIV/0!</v>
      </c>
      <c r="ER11" s="45" t="e">
        <f>(ER10/(EP10+EQ10+ER10))*100</f>
        <v>#DIV/0!</v>
      </c>
      <c r="ES11" s="45">
        <f>(ES10/(ES10+ET10+EU10))*100</f>
        <v>50</v>
      </c>
      <c r="ET11" s="45">
        <f>(ET10/(ES10+ET10+EU10))*100</f>
        <v>25</v>
      </c>
      <c r="EU11" s="45">
        <f>(EU10/(ES10+ET10+EU10))*100</f>
        <v>25</v>
      </c>
      <c r="EV11" s="45">
        <f>(EV10/(EV10+EW10+EX10))*100</f>
        <v>33.333333333333329</v>
      </c>
      <c r="EW11" s="45">
        <f>(EW10/(EV10+EW10+EX10))*100</f>
        <v>33.333333333333329</v>
      </c>
      <c r="EX11" s="45">
        <f>(EX10/(EV10+EW10+EX10))*100</f>
        <v>33.333333333333329</v>
      </c>
      <c r="EY11" s="45">
        <f>(EY10/(EY10+EZ10+FA10))*100</f>
        <v>100</v>
      </c>
      <c r="EZ11" s="45">
        <f>(EZ10/(EY10+EZ10+FA10))*100</f>
        <v>0</v>
      </c>
      <c r="FA11" s="45">
        <f>(FA10/(EY10+EZ10+FA10))*100</f>
        <v>0</v>
      </c>
      <c r="FB11" s="45" t="e">
        <f>(FB10/(FB10+FC10+FD10))*100</f>
        <v>#DIV/0!</v>
      </c>
      <c r="FC11" s="45" t="e">
        <f>(FC10/(FB10+FC10+FD10))*100</f>
        <v>#DIV/0!</v>
      </c>
      <c r="FD11" s="45" t="e">
        <f>(FD10/(FB10+FC10+FD10))*100</f>
        <v>#DIV/0!</v>
      </c>
      <c r="FE11" s="45" t="e">
        <f>(FE10/(FE10+FF10+FG10))*100</f>
        <v>#DIV/0!</v>
      </c>
      <c r="FF11" s="45" t="e">
        <f>(FF10/(FE10+FF10+FG10))*100</f>
        <v>#DIV/0!</v>
      </c>
      <c r="FG11" s="45" t="e">
        <f>(FG10/(FE10+FF10+FG10))*100</f>
        <v>#DIV/0!</v>
      </c>
      <c r="FH11" s="45">
        <f>(FH10/(FH10+FI10+FJ10))*100</f>
        <v>0</v>
      </c>
      <c r="FI11" s="45">
        <f>(FI10/(FH10+FI10+FJ10))*100</f>
        <v>50</v>
      </c>
      <c r="FJ11" s="45">
        <f>(FJ10/(FH10+FI10+FJ10))*100</f>
        <v>50</v>
      </c>
    </row>
    <row r="12" spans="1:166">
      <c r="B12" s="7" t="s">
        <v>6</v>
      </c>
      <c r="C12" s="6">
        <v>7127</v>
      </c>
      <c r="D12" s="6">
        <v>7117</v>
      </c>
      <c r="E12" s="6">
        <v>7085</v>
      </c>
      <c r="I12" s="23"/>
      <c r="J12" s="23"/>
      <c r="K12" s="23"/>
      <c r="Z12" s="5" t="s">
        <v>88</v>
      </c>
      <c r="AA12" s="50">
        <v>975710691</v>
      </c>
      <c r="AB12" s="50">
        <v>843402988</v>
      </c>
      <c r="AC12" s="50">
        <v>725650495</v>
      </c>
    </row>
    <row r="13" spans="1:166">
      <c r="B13" s="32" t="s">
        <v>82</v>
      </c>
      <c r="C13" s="34">
        <f t="shared" ref="C13:E13" si="3">(C12/C9)*100</f>
        <v>48.758295135800779</v>
      </c>
      <c r="D13" s="33">
        <f t="shared" si="3"/>
        <v>48.88385191290611</v>
      </c>
      <c r="E13" s="33">
        <f t="shared" si="3"/>
        <v>48.909291729946155</v>
      </c>
      <c r="H13" s="5" t="s">
        <v>89</v>
      </c>
      <c r="I13" s="6"/>
      <c r="J13" s="6"/>
      <c r="K13" s="6"/>
      <c r="Z13" s="32" t="s">
        <v>82</v>
      </c>
      <c r="AA13" s="49">
        <f t="shared" ref="AA13:AC13" si="4">(AA12/AA10)*100</f>
        <v>8.3881383892132959</v>
      </c>
      <c r="AB13" s="49">
        <f t="shared" si="4"/>
        <v>7.7114132138708813</v>
      </c>
      <c r="AC13" s="49">
        <f t="shared" si="4"/>
        <v>5.9447242137515826</v>
      </c>
    </row>
    <row r="14" spans="1:166">
      <c r="B14" s="7" t="s">
        <v>7</v>
      </c>
      <c r="C14" s="6">
        <v>7490</v>
      </c>
      <c r="D14" s="6">
        <v>7442</v>
      </c>
      <c r="E14" s="6">
        <v>7401</v>
      </c>
      <c r="H14" s="7" t="s">
        <v>6</v>
      </c>
      <c r="I14" s="6">
        <v>7168.7</v>
      </c>
      <c r="J14" s="6">
        <v>3893.0499999999997</v>
      </c>
      <c r="K14" s="6">
        <v>3824.94</v>
      </c>
      <c r="Z14" s="5" t="s">
        <v>90</v>
      </c>
      <c r="AA14" s="50">
        <v>3066723760</v>
      </c>
      <c r="AB14" s="50">
        <v>3214493208</v>
      </c>
      <c r="AC14" s="35">
        <v>3097739069</v>
      </c>
    </row>
    <row r="15" spans="1:166">
      <c r="B15" s="32" t="s">
        <v>82</v>
      </c>
      <c r="C15" s="34">
        <f t="shared" ref="C15:E15" si="5">(C14/C9)*100</f>
        <v>51.241704864199221</v>
      </c>
      <c r="D15" s="33">
        <f t="shared" si="5"/>
        <v>51.11614808709389</v>
      </c>
      <c r="E15" s="33">
        <f t="shared" si="5"/>
        <v>51.090708270053838</v>
      </c>
      <c r="H15" s="32" t="s">
        <v>82</v>
      </c>
      <c r="I15" s="39">
        <f t="shared" ref="I15:K15" si="6">(I14/(I14+I16))*100</f>
        <v>49</v>
      </c>
      <c r="J15" s="39">
        <f t="shared" si="6"/>
        <v>49</v>
      </c>
      <c r="K15" s="39">
        <f t="shared" si="6"/>
        <v>49</v>
      </c>
      <c r="Z15" s="32" t="s">
        <v>82</v>
      </c>
      <c r="AA15" s="49">
        <f t="shared" ref="AA15:AC15" si="7">(AA14/AA10)*100</f>
        <v>26.36447825943576</v>
      </c>
      <c r="AB15" s="49">
        <f t="shared" si="7"/>
        <v>29.390796277412999</v>
      </c>
      <c r="AC15" s="49">
        <f t="shared" si="7"/>
        <v>25.377512422655457</v>
      </c>
    </row>
    <row r="16" spans="1:166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v>7461.3</v>
      </c>
      <c r="J16" s="6">
        <v>4051.9500000000003</v>
      </c>
      <c r="K16" s="6">
        <v>3981.06</v>
      </c>
      <c r="Z16" s="5" t="s">
        <v>91</v>
      </c>
      <c r="AA16" s="50">
        <v>1345673324</v>
      </c>
      <c r="AB16" s="50">
        <v>1456786324</v>
      </c>
      <c r="AC16" s="50">
        <v>1534675432</v>
      </c>
    </row>
    <row r="17" spans="2:29">
      <c r="B17" s="52" t="s">
        <v>10</v>
      </c>
      <c r="C17" s="26">
        <v>2163</v>
      </c>
      <c r="D17" s="26">
        <v>2146</v>
      </c>
      <c r="E17" s="26">
        <v>2129</v>
      </c>
      <c r="H17" s="32" t="s">
        <v>82</v>
      </c>
      <c r="I17" s="34">
        <f t="shared" ref="I17:K17" si="8">(I16/(I14+I16))*100</f>
        <v>51</v>
      </c>
      <c r="J17" s="34">
        <f t="shared" si="8"/>
        <v>51</v>
      </c>
      <c r="K17" s="34">
        <f t="shared" si="8"/>
        <v>51</v>
      </c>
      <c r="Z17" s="32" t="s">
        <v>82</v>
      </c>
      <c r="AA17" s="49">
        <f t="shared" ref="AA17:AC17" si="9">(AA16/AA10)*100</f>
        <v>11.568689543430104</v>
      </c>
      <c r="AB17" s="39">
        <f t="shared" si="9"/>
        <v>13.319707741751547</v>
      </c>
      <c r="AC17" s="39">
        <f t="shared" si="9"/>
        <v>12.572474302329345</v>
      </c>
    </row>
    <row r="18" spans="2:29">
      <c r="B18" s="53" t="s">
        <v>11</v>
      </c>
      <c r="C18" s="26">
        <v>1922</v>
      </c>
      <c r="D18" s="26">
        <v>1902</v>
      </c>
      <c r="E18" s="26">
        <v>1885</v>
      </c>
      <c r="H18" s="5" t="s">
        <v>92</v>
      </c>
      <c r="I18" s="6"/>
      <c r="J18" s="6"/>
      <c r="K18" s="6"/>
      <c r="AB18" s="54"/>
    </row>
    <row r="19" spans="2:29">
      <c r="B19" s="52" t="s">
        <v>12</v>
      </c>
      <c r="C19" s="26">
        <v>1800</v>
      </c>
      <c r="D19" s="26">
        <v>1769</v>
      </c>
      <c r="E19" s="26">
        <v>1728</v>
      </c>
      <c r="H19" s="7" t="s">
        <v>93</v>
      </c>
      <c r="I19" s="6">
        <v>9232</v>
      </c>
      <c r="J19" s="6">
        <v>7608</v>
      </c>
      <c r="K19" s="6">
        <v>7448</v>
      </c>
      <c r="Z19" s="2" t="s">
        <v>94</v>
      </c>
      <c r="AA19" s="5"/>
      <c r="AB19" s="5"/>
      <c r="AC19" s="5"/>
    </row>
    <row r="20" spans="2:29">
      <c r="B20" s="52" t="s">
        <v>13</v>
      </c>
      <c r="C20" s="26">
        <v>1567</v>
      </c>
      <c r="D20" s="26">
        <v>1566</v>
      </c>
      <c r="E20" s="26">
        <v>1571</v>
      </c>
      <c r="H20" s="32" t="s">
        <v>82</v>
      </c>
      <c r="I20" s="39">
        <f t="shared" ref="I20:K20" si="10">(I19/(I19+I21+I23))*100</f>
        <v>96.186705563659089</v>
      </c>
      <c r="J20" s="39">
        <f t="shared" si="10"/>
        <v>95.75833857772183</v>
      </c>
      <c r="K20" s="39">
        <f t="shared" si="10"/>
        <v>95.413784268511407</v>
      </c>
      <c r="Z20" s="5" t="s">
        <v>95</v>
      </c>
      <c r="AA20" s="6">
        <f t="shared" ref="AA20:AC20" si="11">+AA23+AA25</f>
        <v>10501</v>
      </c>
      <c r="AB20" s="6">
        <f t="shared" si="11"/>
        <v>10868</v>
      </c>
      <c r="AC20" s="6">
        <f t="shared" si="11"/>
        <v>10902</v>
      </c>
    </row>
    <row r="21" spans="2:29" ht="15.75" customHeight="1">
      <c r="B21" s="52" t="s">
        <v>14</v>
      </c>
      <c r="C21" s="26">
        <v>1393</v>
      </c>
      <c r="D21" s="26">
        <v>1374</v>
      </c>
      <c r="E21" s="26">
        <v>1358</v>
      </c>
      <c r="H21" s="7" t="s">
        <v>96</v>
      </c>
      <c r="I21" s="6">
        <v>165</v>
      </c>
      <c r="J21" s="6">
        <v>137</v>
      </c>
      <c r="K21" s="6">
        <v>174</v>
      </c>
      <c r="Z21" s="32" t="s">
        <v>82</v>
      </c>
      <c r="AA21" s="42">
        <f t="shared" ref="AA21:AC21" si="12">(AA20/AA20)*100</f>
        <v>100</v>
      </c>
      <c r="AB21" s="42">
        <f t="shared" si="12"/>
        <v>100</v>
      </c>
      <c r="AC21" s="42">
        <f t="shared" si="12"/>
        <v>100</v>
      </c>
    </row>
    <row r="22" spans="2:29" ht="15.75" customHeight="1">
      <c r="B22" s="52" t="s">
        <v>15</v>
      </c>
      <c r="C22" s="26">
        <v>1220</v>
      </c>
      <c r="D22" s="26">
        <v>1218</v>
      </c>
      <c r="E22" s="26">
        <v>1211</v>
      </c>
      <c r="H22" s="32" t="s">
        <v>82</v>
      </c>
      <c r="I22" s="49">
        <f t="shared" ref="I22:K22" si="13">(I21/(I19+I21+I23))*100</f>
        <v>1.7191081475307357</v>
      </c>
      <c r="J22" s="39">
        <f t="shared" si="13"/>
        <v>1.7243549402139711</v>
      </c>
      <c r="K22" s="49">
        <f t="shared" si="13"/>
        <v>2.2290545734050733</v>
      </c>
      <c r="Z22" s="5" t="s">
        <v>97</v>
      </c>
      <c r="AA22" s="5"/>
      <c r="AB22" s="5"/>
      <c r="AC22" s="5"/>
    </row>
    <row r="23" spans="2:29" ht="15.75" customHeight="1">
      <c r="B23" s="52" t="s">
        <v>16</v>
      </c>
      <c r="C23" s="26">
        <v>1012</v>
      </c>
      <c r="D23" s="26">
        <v>1011</v>
      </c>
      <c r="E23" s="26">
        <v>1012</v>
      </c>
      <c r="H23" s="7" t="s">
        <v>98</v>
      </c>
      <c r="I23" s="6">
        <v>201</v>
      </c>
      <c r="J23" s="6">
        <v>200</v>
      </c>
      <c r="K23" s="6">
        <v>184</v>
      </c>
      <c r="Z23" s="7" t="s">
        <v>6</v>
      </c>
      <c r="AA23" s="6">
        <v>5250</v>
      </c>
      <c r="AB23" s="6">
        <v>5432</v>
      </c>
      <c r="AC23" s="6">
        <v>5468</v>
      </c>
    </row>
    <row r="24" spans="2:29" ht="15.75" customHeight="1">
      <c r="B24" s="52" t="s">
        <v>17</v>
      </c>
      <c r="C24" s="26">
        <v>825</v>
      </c>
      <c r="D24" s="26">
        <v>811</v>
      </c>
      <c r="E24" s="26">
        <v>795</v>
      </c>
      <c r="H24" s="32" t="s">
        <v>82</v>
      </c>
      <c r="I24" s="49">
        <f t="shared" ref="I24:K24" si="14">(I23/(I19+I21+I23))*100</f>
        <v>2.0941862888101688</v>
      </c>
      <c r="J24" s="49">
        <f t="shared" si="14"/>
        <v>2.5173064820641913</v>
      </c>
      <c r="K24" s="49">
        <f t="shared" si="14"/>
        <v>2.3571611580835254</v>
      </c>
      <c r="Z24" s="32" t="s">
        <v>82</v>
      </c>
      <c r="AA24" s="49">
        <f t="shared" ref="AA24:AC24" si="15">(AA23/AA20)*100</f>
        <v>49.995238548709651</v>
      </c>
      <c r="AB24" s="49">
        <f t="shared" si="15"/>
        <v>49.981597350018404</v>
      </c>
      <c r="AC24" s="49">
        <f t="shared" si="15"/>
        <v>50.155934690882411</v>
      </c>
    </row>
    <row r="25" spans="2:29" ht="15.75" customHeight="1">
      <c r="B25" s="52" t="s">
        <v>18</v>
      </c>
      <c r="C25" s="26">
        <v>574</v>
      </c>
      <c r="D25" s="26">
        <v>607</v>
      </c>
      <c r="E25" s="26">
        <v>633</v>
      </c>
      <c r="H25" s="55"/>
      <c r="I25" s="23"/>
      <c r="J25" s="23"/>
      <c r="K25" s="23"/>
      <c r="Z25" s="7" t="s">
        <v>7</v>
      </c>
      <c r="AA25" s="6">
        <v>5251</v>
      </c>
      <c r="AB25" s="6">
        <v>5436</v>
      </c>
      <c r="AC25" s="6">
        <v>5434</v>
      </c>
    </row>
    <row r="26" spans="2:29" ht="15.75" customHeight="1">
      <c r="B26" s="52" t="s">
        <v>19</v>
      </c>
      <c r="C26" s="26">
        <v>388</v>
      </c>
      <c r="D26" s="26">
        <v>391</v>
      </c>
      <c r="E26" s="26">
        <v>399</v>
      </c>
      <c r="Z26" s="32" t="s">
        <v>82</v>
      </c>
      <c r="AA26" s="49">
        <f t="shared" ref="AA26:AC26" si="16">(AA25/AA20)*100</f>
        <v>50.004761451290356</v>
      </c>
      <c r="AB26" s="49">
        <f t="shared" si="16"/>
        <v>50.018402649981596</v>
      </c>
      <c r="AC26" s="49">
        <f t="shared" si="16"/>
        <v>49.844065309117589</v>
      </c>
    </row>
    <row r="27" spans="2:29" ht="15.75" customHeight="1">
      <c r="B27" s="52" t="s">
        <v>20</v>
      </c>
      <c r="C27" s="26">
        <v>360</v>
      </c>
      <c r="D27" s="26">
        <v>346</v>
      </c>
      <c r="E27" s="26">
        <v>334</v>
      </c>
      <c r="Z27" s="5" t="s">
        <v>99</v>
      </c>
      <c r="AA27" s="6">
        <f t="shared" ref="AA27:AC27" si="17">+AA30+AA32</f>
        <v>1004.9457</v>
      </c>
      <c r="AB27" s="6">
        <f t="shared" si="17"/>
        <v>1047.6752000000001</v>
      </c>
      <c r="AC27" s="6">
        <f t="shared" si="17"/>
        <v>961.55639999999994</v>
      </c>
    </row>
    <row r="28" spans="2:29" ht="15.75" customHeight="1">
      <c r="B28" s="52" t="s">
        <v>21</v>
      </c>
      <c r="C28" s="26">
        <v>280</v>
      </c>
      <c r="D28" s="26">
        <v>297</v>
      </c>
      <c r="E28" s="26">
        <v>315</v>
      </c>
      <c r="Z28" s="32" t="s">
        <v>82</v>
      </c>
      <c r="AA28" s="39">
        <f t="shared" ref="AA28:AC28" si="18">(AA27/AA27)*100</f>
        <v>100</v>
      </c>
      <c r="AB28" s="39">
        <f t="shared" si="18"/>
        <v>100</v>
      </c>
      <c r="AC28" s="39">
        <f t="shared" si="18"/>
        <v>100</v>
      </c>
    </row>
    <row r="29" spans="2:29" ht="15.75" customHeight="1">
      <c r="B29" s="52" t="s">
        <v>22</v>
      </c>
      <c r="C29" s="26">
        <v>315</v>
      </c>
      <c r="D29" s="26">
        <v>282</v>
      </c>
      <c r="E29" s="26">
        <v>255</v>
      </c>
      <c r="Z29" s="5" t="s">
        <v>100</v>
      </c>
      <c r="AA29" s="56">
        <v>9.5699999999999993E-2</v>
      </c>
      <c r="AB29" s="56">
        <v>9.64E-2</v>
      </c>
      <c r="AC29" s="56">
        <v>8.8200000000000001E-2</v>
      </c>
    </row>
    <row r="30" spans="2:29" ht="15.75" customHeight="1">
      <c r="B30" s="52" t="s">
        <v>23</v>
      </c>
      <c r="C30" s="26">
        <v>343</v>
      </c>
      <c r="D30" s="26">
        <v>348</v>
      </c>
      <c r="E30" s="26">
        <v>345</v>
      </c>
      <c r="Z30" s="7" t="s">
        <v>6</v>
      </c>
      <c r="AA30" s="6">
        <f t="shared" ref="AA30:AC30" si="19">AA23*AA29</f>
        <v>502.42499999999995</v>
      </c>
      <c r="AB30" s="6">
        <f t="shared" si="19"/>
        <v>523.64480000000003</v>
      </c>
      <c r="AC30" s="6">
        <f t="shared" si="19"/>
        <v>482.27760000000001</v>
      </c>
    </row>
    <row r="31" spans="2:29" ht="15.75" customHeight="1">
      <c r="B31" s="52" t="s">
        <v>24</v>
      </c>
      <c r="C31" s="26">
        <v>192</v>
      </c>
      <c r="D31" s="26">
        <v>220</v>
      </c>
      <c r="E31" s="26">
        <v>247</v>
      </c>
      <c r="Z31" s="32" t="s">
        <v>82</v>
      </c>
      <c r="AA31" s="49">
        <f t="shared" ref="AA31:AC31" si="20">(AA30/AA27)*100</f>
        <v>49.995238548709644</v>
      </c>
      <c r="AB31" s="49">
        <f t="shared" si="20"/>
        <v>49.981597350018397</v>
      </c>
      <c r="AC31" s="49">
        <f t="shared" si="20"/>
        <v>50.155934690882411</v>
      </c>
    </row>
    <row r="32" spans="2:29" ht="15.75" customHeight="1">
      <c r="B32" s="52" t="s">
        <v>25</v>
      </c>
      <c r="C32" s="26">
        <v>129</v>
      </c>
      <c r="D32" s="26">
        <v>118</v>
      </c>
      <c r="E32" s="26">
        <v>114</v>
      </c>
      <c r="Z32" s="7" t="s">
        <v>7</v>
      </c>
      <c r="AA32" s="6">
        <f t="shared" ref="AA32:AC32" si="21">AA25*AA29</f>
        <v>502.52069999999998</v>
      </c>
      <c r="AB32" s="6">
        <f t="shared" si="21"/>
        <v>524.03039999999999</v>
      </c>
      <c r="AC32" s="6">
        <f t="shared" si="21"/>
        <v>479.27879999999999</v>
      </c>
    </row>
    <row r="33" spans="2:30" ht="15.75" customHeight="1">
      <c r="B33" s="52" t="s">
        <v>26</v>
      </c>
      <c r="C33" s="26">
        <v>134</v>
      </c>
      <c r="D33" s="26">
        <v>153</v>
      </c>
      <c r="E33" s="26">
        <v>155</v>
      </c>
      <c r="Z33" s="32" t="s">
        <v>82</v>
      </c>
      <c r="AA33" s="41">
        <f t="shared" ref="AA33:AC33" si="22">(AA32/AA27)*100</f>
        <v>50.004761451290349</v>
      </c>
      <c r="AB33" s="41">
        <f t="shared" si="22"/>
        <v>50.018402649981589</v>
      </c>
      <c r="AC33" s="41">
        <f t="shared" si="22"/>
        <v>49.844065309117596</v>
      </c>
    </row>
    <row r="34" spans="2:30" ht="15.75" customHeight="1">
      <c r="B34" s="57" t="s">
        <v>101</v>
      </c>
      <c r="C34" s="26">
        <f t="shared" ref="C34:E34" si="23">SUM(C17:C33)</f>
        <v>14617</v>
      </c>
      <c r="D34" s="26">
        <f t="shared" si="23"/>
        <v>14559</v>
      </c>
      <c r="E34" s="26">
        <f t="shared" si="23"/>
        <v>14486</v>
      </c>
      <c r="Z34" s="5" t="s">
        <v>102</v>
      </c>
      <c r="AA34" s="6">
        <f t="shared" ref="AA34:AC34" si="24">AA37+AA39</f>
        <v>9496.0542999999998</v>
      </c>
      <c r="AB34" s="6">
        <f t="shared" si="24"/>
        <v>9820.3248000000003</v>
      </c>
      <c r="AC34" s="6">
        <f t="shared" si="24"/>
        <v>9940.4435999999987</v>
      </c>
    </row>
    <row r="35" spans="2:30" ht="15.75" customHeight="1">
      <c r="B35" s="55"/>
      <c r="C35" s="23"/>
      <c r="D35" s="23"/>
      <c r="E35" s="23"/>
      <c r="Z35" s="32" t="s">
        <v>82</v>
      </c>
      <c r="AA35" s="42">
        <f t="shared" ref="AA35:AC35" si="25">(AA34/AA34)*100</f>
        <v>100</v>
      </c>
      <c r="AB35" s="42">
        <f t="shared" si="25"/>
        <v>100</v>
      </c>
      <c r="AC35" s="42">
        <f t="shared" si="25"/>
        <v>100</v>
      </c>
    </row>
    <row r="36" spans="2:30" ht="15.75" customHeight="1">
      <c r="B36" s="55"/>
      <c r="C36" s="23"/>
      <c r="D36" s="23"/>
      <c r="E36" s="23"/>
      <c r="Z36" s="5" t="s">
        <v>103</v>
      </c>
      <c r="AA36" s="5"/>
      <c r="AB36" s="5"/>
      <c r="AC36" s="5"/>
    </row>
    <row r="37" spans="2:30" ht="33" customHeight="1">
      <c r="Z37" s="7" t="s">
        <v>6</v>
      </c>
      <c r="AA37" s="6">
        <f t="shared" ref="AA37:AC37" si="26">AA23-AA30</f>
        <v>4747.5749999999998</v>
      </c>
      <c r="AB37" s="6">
        <f t="shared" si="26"/>
        <v>4908.3552</v>
      </c>
      <c r="AC37" s="6">
        <f t="shared" si="26"/>
        <v>4985.7223999999997</v>
      </c>
    </row>
    <row r="38" spans="2:30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7">(AA37/AA34)*100</f>
        <v>49.995238548709651</v>
      </c>
      <c r="AB38" s="41">
        <f t="shared" si="27"/>
        <v>49.981597350018404</v>
      </c>
      <c r="AC38" s="41">
        <f t="shared" si="27"/>
        <v>50.155934690882411</v>
      </c>
    </row>
    <row r="39" spans="2:30" ht="15.75" customHeight="1">
      <c r="B39" s="5" t="s">
        <v>105</v>
      </c>
      <c r="C39" s="6">
        <f t="shared" ref="C39:E39" si="28">+C42+C44+C46</f>
        <v>91</v>
      </c>
      <c r="D39" s="6">
        <f t="shared" si="28"/>
        <v>0</v>
      </c>
      <c r="E39" s="6">
        <f t="shared" si="28"/>
        <v>52</v>
      </c>
      <c r="Z39" s="7" t="s">
        <v>7</v>
      </c>
      <c r="AA39" s="6">
        <f t="shared" ref="AA39:AC39" si="29">AA25-AA32</f>
        <v>4748.4793</v>
      </c>
      <c r="AB39" s="6">
        <f t="shared" si="29"/>
        <v>4911.9696000000004</v>
      </c>
      <c r="AC39" s="6">
        <f t="shared" si="29"/>
        <v>4954.7212</v>
      </c>
    </row>
    <row r="40" spans="2:30" ht="15.75" customHeight="1">
      <c r="B40" s="32" t="s">
        <v>82</v>
      </c>
      <c r="C40" s="58">
        <f>(C39/(C39+D39+E39))*100</f>
        <v>63.636363636363633</v>
      </c>
      <c r="D40" s="33">
        <f>(D39/(C39+D39+E39))*100</f>
        <v>0</v>
      </c>
      <c r="E40" s="33">
        <f>(E39/(C39+D39+E39))*100</f>
        <v>36.363636363636367</v>
      </c>
      <c r="Z40" s="32" t="s">
        <v>82</v>
      </c>
      <c r="AA40" s="41">
        <f t="shared" ref="AA40:AC40" si="30">(AA39/AA34)*100</f>
        <v>50.004761451290356</v>
      </c>
      <c r="AB40" s="41">
        <f t="shared" si="30"/>
        <v>50.018402649981596</v>
      </c>
      <c r="AC40" s="41">
        <f t="shared" si="30"/>
        <v>49.844065309117596</v>
      </c>
    </row>
    <row r="41" spans="2:30" ht="15.75" customHeight="1">
      <c r="B41" s="5" t="s">
        <v>106</v>
      </c>
      <c r="C41" s="6"/>
      <c r="D41" s="6"/>
      <c r="E41" s="6"/>
    </row>
    <row r="42" spans="2:30" ht="15.75" customHeight="1">
      <c r="B42" s="7" t="s">
        <v>6</v>
      </c>
      <c r="C42" s="63">
        <v>38</v>
      </c>
      <c r="D42" s="63">
        <v>0</v>
      </c>
      <c r="E42" s="63">
        <v>30</v>
      </c>
      <c r="F42" s="84"/>
    </row>
    <row r="43" spans="2:30" ht="15.75" customHeight="1">
      <c r="B43" s="32" t="s">
        <v>82</v>
      </c>
      <c r="C43" s="39">
        <f t="shared" ref="C43:E43" si="31">(C42/(C42+C44+C46))*100</f>
        <v>41.758241758241759</v>
      </c>
      <c r="D43" s="39" t="e">
        <f t="shared" si="31"/>
        <v>#DIV/0!</v>
      </c>
      <c r="E43" s="39">
        <f t="shared" si="31"/>
        <v>57.692307692307686</v>
      </c>
      <c r="F43" s="84"/>
      <c r="Z43" s="59" t="s">
        <v>107</v>
      </c>
      <c r="AA43" s="25"/>
      <c r="AB43" s="25"/>
      <c r="AC43" s="25"/>
    </row>
    <row r="44" spans="2:30" ht="15.75" customHeight="1">
      <c r="B44" s="7" t="s">
        <v>7</v>
      </c>
      <c r="C44" s="63">
        <v>53</v>
      </c>
      <c r="D44" s="63">
        <v>0</v>
      </c>
      <c r="E44" s="63">
        <v>22</v>
      </c>
      <c r="F44" s="84"/>
      <c r="Z44" s="25" t="s">
        <v>108</v>
      </c>
      <c r="AA44" s="60">
        <v>1578976345</v>
      </c>
      <c r="AB44" s="60">
        <v>1674324876</v>
      </c>
      <c r="AC44" s="26">
        <v>1789345673</v>
      </c>
      <c r="AD44" s="66"/>
    </row>
    <row r="45" spans="2:30" ht="15.75" customHeight="1">
      <c r="B45" s="32" t="s">
        <v>82</v>
      </c>
      <c r="C45" s="39">
        <f t="shared" ref="C45:E45" si="32">(C44/(C42+C44+C46))*100</f>
        <v>58.241758241758248</v>
      </c>
      <c r="D45" s="39" t="e">
        <f t="shared" si="32"/>
        <v>#DIV/0!</v>
      </c>
      <c r="E45" s="39">
        <f t="shared" si="32"/>
        <v>42.307692307692307</v>
      </c>
      <c r="F45" s="84"/>
      <c r="Z45" s="61" t="s">
        <v>82</v>
      </c>
      <c r="AA45" s="62">
        <f>(AA44/(AA44+AB44+AC44))*100</f>
        <v>31.312451143044477</v>
      </c>
      <c r="AB45" s="62">
        <f>(AB44/(AA44+AB44+AC44))*100</f>
        <v>33.203294047659725</v>
      </c>
      <c r="AC45" s="62">
        <f>(AC44/(AA44+AB44+AC44))*100</f>
        <v>35.484254809295798</v>
      </c>
    </row>
    <row r="46" spans="2:30" ht="15.75" customHeight="1">
      <c r="B46" s="7" t="s">
        <v>109</v>
      </c>
      <c r="C46" s="63">
        <v>0</v>
      </c>
      <c r="D46" s="63">
        <v>0</v>
      </c>
      <c r="E46" s="63">
        <v>0</v>
      </c>
      <c r="F46" s="84"/>
    </row>
    <row r="47" spans="2:30" ht="15.75" customHeight="1">
      <c r="B47" s="32" t="s">
        <v>82</v>
      </c>
      <c r="C47" s="39">
        <f t="shared" ref="C47:E47" si="33">+(C46/(C42+C44+C46))*100</f>
        <v>0</v>
      </c>
      <c r="D47" s="39" t="e">
        <f t="shared" si="33"/>
        <v>#DIV/0!</v>
      </c>
      <c r="E47" s="39">
        <f t="shared" si="33"/>
        <v>0</v>
      </c>
      <c r="F47" s="84"/>
      <c r="Z47" s="97" t="s">
        <v>110</v>
      </c>
      <c r="AA47" s="95"/>
      <c r="AB47" s="95"/>
      <c r="AC47" s="96"/>
    </row>
    <row r="48" spans="2:30" ht="15.75" customHeight="1">
      <c r="B48" s="64" t="s">
        <v>111</v>
      </c>
      <c r="C48" s="63"/>
      <c r="D48" s="63"/>
      <c r="E48" s="63"/>
      <c r="F48" s="84"/>
      <c r="Z48" s="14" t="s">
        <v>112</v>
      </c>
      <c r="AA48" s="15">
        <v>2017</v>
      </c>
      <c r="AB48" s="3">
        <v>2018</v>
      </c>
      <c r="AC48" s="3">
        <v>2019</v>
      </c>
    </row>
    <row r="49" spans="2:29" ht="15.75" customHeight="1">
      <c r="B49" s="5" t="s">
        <v>113</v>
      </c>
      <c r="C49" s="63">
        <f t="shared" ref="C49:E49" si="34">+C52+C54+C56</f>
        <v>3</v>
      </c>
      <c r="D49" s="63">
        <f t="shared" si="34"/>
        <v>0</v>
      </c>
      <c r="E49" s="63">
        <f t="shared" si="34"/>
        <v>0</v>
      </c>
      <c r="F49" s="84"/>
      <c r="Z49" s="2" t="s">
        <v>114</v>
      </c>
      <c r="AA49" s="5"/>
      <c r="AB49" s="5"/>
      <c r="AC49" s="5"/>
    </row>
    <row r="50" spans="2:29" ht="15.75" customHeight="1">
      <c r="B50" s="32" t="s">
        <v>82</v>
      </c>
      <c r="C50" s="39">
        <f>(C49/(C49+D49+E49))*100</f>
        <v>100</v>
      </c>
      <c r="D50" s="39">
        <f>(D49/(C49+D49+E49))*100</f>
        <v>0</v>
      </c>
      <c r="E50" s="39">
        <f>(E49/(C49+D49+E49))*100</f>
        <v>0</v>
      </c>
      <c r="F50" s="84"/>
      <c r="Z50" s="25" t="s">
        <v>115</v>
      </c>
      <c r="AA50" s="25">
        <f t="shared" ref="AA50:AC50" si="35">+AA52+AA54</f>
        <v>1</v>
      </c>
      <c r="AB50" s="25">
        <f t="shared" si="35"/>
        <v>1</v>
      </c>
      <c r="AC50" s="25">
        <f t="shared" si="35"/>
        <v>1</v>
      </c>
    </row>
    <row r="51" spans="2:29" ht="15.75" customHeight="1">
      <c r="B51" s="5" t="s">
        <v>116</v>
      </c>
      <c r="C51" s="63"/>
      <c r="D51" s="63"/>
      <c r="E51" s="63"/>
      <c r="F51" s="84"/>
      <c r="Z51" s="61" t="s">
        <v>82</v>
      </c>
      <c r="AA51" s="65">
        <f t="shared" ref="AA51:AC51" si="36">(AA50/AA50)*100</f>
        <v>100</v>
      </c>
      <c r="AB51" s="65">
        <f t="shared" si="36"/>
        <v>100</v>
      </c>
      <c r="AC51" s="65">
        <f t="shared" si="36"/>
        <v>100</v>
      </c>
    </row>
    <row r="52" spans="2:29" ht="15.75" customHeight="1">
      <c r="B52" s="7" t="s">
        <v>6</v>
      </c>
      <c r="C52" s="63">
        <v>0</v>
      </c>
      <c r="D52" s="63">
        <v>0</v>
      </c>
      <c r="E52" s="63">
        <v>0</v>
      </c>
      <c r="F52" s="84"/>
      <c r="Z52" s="5" t="s">
        <v>117</v>
      </c>
      <c r="AA52" s="5">
        <v>1</v>
      </c>
      <c r="AB52" s="5">
        <v>1</v>
      </c>
      <c r="AC52" s="5">
        <v>1</v>
      </c>
    </row>
    <row r="53" spans="2:29" ht="15.75" customHeight="1">
      <c r="B53" s="32" t="s">
        <v>82</v>
      </c>
      <c r="C53" s="39">
        <f t="shared" ref="C53:E53" si="37">(C52/(C52+C54+C56))*100</f>
        <v>0</v>
      </c>
      <c r="D53" s="39" t="e">
        <f t="shared" si="37"/>
        <v>#DIV/0!</v>
      </c>
      <c r="E53" s="39" t="e">
        <f t="shared" si="37"/>
        <v>#DIV/0!</v>
      </c>
      <c r="F53" s="84"/>
      <c r="Z53" s="32" t="s">
        <v>82</v>
      </c>
      <c r="AA53" s="49">
        <f t="shared" ref="AA53:AC53" si="38">(AA52/AA50)*100</f>
        <v>100</v>
      </c>
      <c r="AB53" s="49">
        <f t="shared" si="38"/>
        <v>100</v>
      </c>
      <c r="AC53" s="49">
        <f t="shared" si="38"/>
        <v>100</v>
      </c>
    </row>
    <row r="54" spans="2:29" ht="15.75" customHeight="1">
      <c r="B54" s="7" t="s">
        <v>7</v>
      </c>
      <c r="C54" s="63">
        <v>3</v>
      </c>
      <c r="D54" s="63">
        <v>0</v>
      </c>
      <c r="E54" s="63">
        <v>0</v>
      </c>
      <c r="F54" s="84"/>
      <c r="Z54" s="5" t="s">
        <v>118</v>
      </c>
      <c r="AA54" s="5">
        <v>0</v>
      </c>
      <c r="AB54" s="5">
        <v>0</v>
      </c>
      <c r="AC54" s="5">
        <v>0</v>
      </c>
    </row>
    <row r="55" spans="2:29" ht="15.75" customHeight="1">
      <c r="B55" s="32" t="s">
        <v>82</v>
      </c>
      <c r="C55" s="39">
        <f t="shared" ref="C55:E55" si="39">(C54/(C52+C54+C56))*100</f>
        <v>100</v>
      </c>
      <c r="D55" s="39" t="e">
        <f t="shared" si="39"/>
        <v>#DIV/0!</v>
      </c>
      <c r="E55" s="39" t="e">
        <f t="shared" si="39"/>
        <v>#DIV/0!</v>
      </c>
      <c r="F55" s="84"/>
      <c r="Z55" s="32" t="s">
        <v>82</v>
      </c>
      <c r="AA55" s="49">
        <f t="shared" ref="AA55:AC55" si="40">(AA54/AA50)*100</f>
        <v>0</v>
      </c>
      <c r="AB55" s="49">
        <f t="shared" si="40"/>
        <v>0</v>
      </c>
      <c r="AC55" s="49">
        <f t="shared" si="40"/>
        <v>0</v>
      </c>
    </row>
    <row r="56" spans="2:29" ht="15.75" customHeight="1">
      <c r="B56" s="7" t="s">
        <v>109</v>
      </c>
      <c r="C56" s="63">
        <v>0</v>
      </c>
      <c r="D56" s="63">
        <v>0</v>
      </c>
      <c r="E56" s="63">
        <v>0</v>
      </c>
      <c r="F56" s="84"/>
    </row>
    <row r="57" spans="2:29" ht="15.75" customHeight="1">
      <c r="B57" s="32" t="s">
        <v>82</v>
      </c>
      <c r="C57" s="39">
        <f t="shared" ref="C57:E57" si="41">(C56/(C52+C54+C56))*100</f>
        <v>0</v>
      </c>
      <c r="D57" s="39" t="e">
        <f t="shared" si="41"/>
        <v>#DIV/0!</v>
      </c>
      <c r="E57" s="39" t="e">
        <f t="shared" si="41"/>
        <v>#DIV/0!</v>
      </c>
      <c r="F57" s="84"/>
      <c r="Z57" s="25" t="s">
        <v>119</v>
      </c>
      <c r="AA57" s="25">
        <v>1</v>
      </c>
      <c r="AB57" s="25">
        <v>1</v>
      </c>
      <c r="AC57" s="25">
        <v>1</v>
      </c>
    </row>
    <row r="58" spans="2:29" ht="15.75" customHeight="1">
      <c r="B58" s="5" t="s">
        <v>120</v>
      </c>
      <c r="C58" s="63">
        <f t="shared" ref="C58:E58" si="42">+C61+C63+C65</f>
        <v>13</v>
      </c>
      <c r="D58" s="63">
        <f t="shared" si="42"/>
        <v>17</v>
      </c>
      <c r="E58" s="63">
        <f t="shared" si="42"/>
        <v>10</v>
      </c>
      <c r="F58" s="84"/>
      <c r="Z58" s="61" t="s">
        <v>82</v>
      </c>
      <c r="AA58" s="65">
        <f t="shared" ref="AA58:AC58" si="43">(AA57/AA50)*100</f>
        <v>100</v>
      </c>
      <c r="AB58" s="65">
        <f t="shared" si="43"/>
        <v>100</v>
      </c>
      <c r="AC58" s="65">
        <f t="shared" si="43"/>
        <v>100</v>
      </c>
    </row>
    <row r="59" spans="2:29" ht="15.75" customHeight="1">
      <c r="B59" s="32" t="s">
        <v>82</v>
      </c>
      <c r="C59" s="39">
        <f>(C58/(C58+D58+E58))*100</f>
        <v>32.5</v>
      </c>
      <c r="D59" s="39">
        <f>(D58/(C58+D58+E58))*100</f>
        <v>42.5</v>
      </c>
      <c r="E59" s="39">
        <f>(E58/(C58+D58+E58))*100</f>
        <v>25</v>
      </c>
      <c r="F59" s="84"/>
      <c r="Z59" s="25" t="s">
        <v>121</v>
      </c>
      <c r="AA59" s="25">
        <v>1</v>
      </c>
      <c r="AB59" s="25">
        <v>1</v>
      </c>
      <c r="AC59" s="25">
        <v>1</v>
      </c>
    </row>
    <row r="60" spans="2:29" ht="15.75" customHeight="1">
      <c r="B60" s="70" t="s">
        <v>122</v>
      </c>
      <c r="C60" s="63"/>
      <c r="D60" s="63"/>
      <c r="E60" s="63"/>
      <c r="F60" s="84"/>
      <c r="Z60" s="61" t="s">
        <v>82</v>
      </c>
      <c r="AA60" s="65">
        <f t="shared" ref="AA60:AC60" si="44">(AA59/AA50)*100</f>
        <v>100</v>
      </c>
      <c r="AB60" s="65">
        <f t="shared" si="44"/>
        <v>100</v>
      </c>
      <c r="AC60" s="65">
        <f t="shared" si="44"/>
        <v>100</v>
      </c>
    </row>
    <row r="61" spans="2:29" ht="15.75" customHeight="1">
      <c r="B61" s="7" t="s">
        <v>6</v>
      </c>
      <c r="C61" s="63">
        <v>7</v>
      </c>
      <c r="D61" s="63">
        <v>7</v>
      </c>
      <c r="E61" s="63">
        <v>3</v>
      </c>
      <c r="F61" s="84"/>
      <c r="Z61" s="25" t="s">
        <v>123</v>
      </c>
      <c r="AA61" s="25">
        <v>1</v>
      </c>
      <c r="AB61" s="25">
        <v>1</v>
      </c>
      <c r="AC61" s="25">
        <v>1</v>
      </c>
    </row>
    <row r="62" spans="2:29" ht="15.75" customHeight="1">
      <c r="B62" s="32" t="s">
        <v>82</v>
      </c>
      <c r="C62" s="39">
        <f t="shared" ref="C62:E62" si="45">(C61/(C61+C63+C65))*100</f>
        <v>53.846153846153847</v>
      </c>
      <c r="D62" s="39">
        <f t="shared" si="45"/>
        <v>41.17647058823529</v>
      </c>
      <c r="E62" s="39">
        <f t="shared" si="45"/>
        <v>30</v>
      </c>
      <c r="F62" s="84"/>
      <c r="Z62" s="61" t="s">
        <v>82</v>
      </c>
      <c r="AA62" s="65">
        <f t="shared" ref="AA62:AC62" si="46">(AA61/AA50)*100</f>
        <v>100</v>
      </c>
      <c r="AB62" s="65">
        <f t="shared" si="46"/>
        <v>100</v>
      </c>
      <c r="AC62" s="65">
        <f t="shared" si="46"/>
        <v>100</v>
      </c>
    </row>
    <row r="63" spans="2:29" ht="15.75" customHeight="1">
      <c r="B63" s="7" t="s">
        <v>7</v>
      </c>
      <c r="C63" s="63">
        <v>6</v>
      </c>
      <c r="D63" s="63">
        <v>10</v>
      </c>
      <c r="E63" s="63">
        <v>7</v>
      </c>
      <c r="F63" s="84"/>
    </row>
    <row r="64" spans="2:29" ht="15.75" customHeight="1">
      <c r="B64" s="32" t="s">
        <v>82</v>
      </c>
      <c r="C64" s="39">
        <f t="shared" ref="C64:E64" si="47">(C63/(C61+C63+C65))*100</f>
        <v>46.153846153846153</v>
      </c>
      <c r="D64" s="39">
        <f t="shared" si="47"/>
        <v>58.82352941176471</v>
      </c>
      <c r="E64" s="39">
        <f t="shared" si="47"/>
        <v>70</v>
      </c>
      <c r="F64" s="84"/>
      <c r="Z64" s="5" t="s">
        <v>124</v>
      </c>
      <c r="AA64" s="75">
        <f t="shared" ref="AA64:AC64" si="48">AA66+AA68+AA70</f>
        <v>5782</v>
      </c>
      <c r="AB64" s="75">
        <f t="shared" si="48"/>
        <v>5999</v>
      </c>
      <c r="AC64" s="75">
        <f t="shared" si="48"/>
        <v>6354</v>
      </c>
    </row>
    <row r="65" spans="2:29" ht="15.75" customHeight="1">
      <c r="B65" s="7" t="s">
        <v>109</v>
      </c>
      <c r="C65" s="63">
        <v>0</v>
      </c>
      <c r="D65" s="63">
        <v>0</v>
      </c>
      <c r="E65" s="63">
        <v>0</v>
      </c>
      <c r="F65" s="84"/>
      <c r="Z65" s="32" t="s">
        <v>82</v>
      </c>
      <c r="AA65" s="77">
        <f t="shared" ref="AA65:AC65" si="49">(AA64/AA64)*100</f>
        <v>100</v>
      </c>
      <c r="AB65" s="77">
        <f t="shared" si="49"/>
        <v>100</v>
      </c>
      <c r="AC65" s="77">
        <f t="shared" si="49"/>
        <v>100</v>
      </c>
    </row>
    <row r="66" spans="2:29" ht="15.75" customHeight="1">
      <c r="B66" s="32" t="s">
        <v>82</v>
      </c>
      <c r="C66" s="39">
        <f t="shared" ref="C66:E66" si="50">(C65/(C61+C63+C65))*100</f>
        <v>0</v>
      </c>
      <c r="D66" s="39">
        <f t="shared" si="50"/>
        <v>0</v>
      </c>
      <c r="E66" s="39">
        <f t="shared" si="50"/>
        <v>0</v>
      </c>
      <c r="F66" s="84"/>
      <c r="Z66" s="5" t="s">
        <v>125</v>
      </c>
      <c r="AA66" s="6">
        <v>1456</v>
      </c>
      <c r="AB66" s="6">
        <v>1567</v>
      </c>
      <c r="AC66" s="6">
        <v>1780</v>
      </c>
    </row>
    <row r="67" spans="2:29" ht="15.75" customHeight="1">
      <c r="C67" s="84"/>
      <c r="D67" s="84"/>
      <c r="E67" s="84"/>
      <c r="F67" s="84"/>
      <c r="Z67" s="32" t="s">
        <v>82</v>
      </c>
      <c r="AA67" s="34">
        <f t="shared" ref="AA67:AC67" si="51">(AA66/AA64)*100</f>
        <v>25.181598062953999</v>
      </c>
      <c r="AB67" s="34">
        <f t="shared" si="51"/>
        <v>26.121020170028338</v>
      </c>
      <c r="AC67" s="34">
        <f t="shared" si="51"/>
        <v>28.013849543594588</v>
      </c>
    </row>
    <row r="68" spans="2:29" ht="15.75" customHeight="1">
      <c r="C68" s="84"/>
      <c r="D68" s="84"/>
      <c r="E68" s="84"/>
      <c r="F68" s="84"/>
      <c r="Z68" s="5" t="s">
        <v>126</v>
      </c>
      <c r="AA68" s="6">
        <v>3456</v>
      </c>
      <c r="AB68" s="6">
        <v>3567</v>
      </c>
      <c r="AC68" s="6">
        <v>3678</v>
      </c>
    </row>
    <row r="69" spans="2:29" ht="15.75" customHeight="1">
      <c r="C69" s="84"/>
      <c r="D69" s="84"/>
      <c r="E69" s="84"/>
      <c r="F69" s="84"/>
      <c r="Z69" s="32" t="s">
        <v>82</v>
      </c>
      <c r="AA69" s="34">
        <f t="shared" ref="AA69:AC69" si="52">(AA68/AA64)*100</f>
        <v>59.771705292286406</v>
      </c>
      <c r="AB69" s="34">
        <f t="shared" si="52"/>
        <v>59.459909984997495</v>
      </c>
      <c r="AC69" s="34">
        <f t="shared" si="52"/>
        <v>57.884796978281393</v>
      </c>
    </row>
    <row r="70" spans="2:29" ht="15.75" customHeight="1">
      <c r="C70" s="84"/>
      <c r="D70" s="84"/>
      <c r="E70" s="84"/>
      <c r="F70" s="84"/>
      <c r="Z70" s="5" t="s">
        <v>127</v>
      </c>
      <c r="AA70" s="6">
        <v>870</v>
      </c>
      <c r="AB70" s="6">
        <v>865</v>
      </c>
      <c r="AC70" s="6">
        <v>896</v>
      </c>
    </row>
    <row r="71" spans="2:29" ht="15.75" customHeight="1">
      <c r="C71" s="84"/>
      <c r="D71" s="84"/>
      <c r="E71" s="84"/>
      <c r="F71" s="84"/>
      <c r="Z71" s="32" t="s">
        <v>82</v>
      </c>
      <c r="AA71" s="34">
        <f t="shared" ref="AA71:AC71" si="53">(AA70/AA64)*100</f>
        <v>15.046696644759599</v>
      </c>
      <c r="AB71" s="34">
        <f t="shared" si="53"/>
        <v>14.41906984497416</v>
      </c>
      <c r="AC71" s="34">
        <f t="shared" si="53"/>
        <v>14.101353478124015</v>
      </c>
    </row>
    <row r="72" spans="2:29" ht="15.75" customHeight="1">
      <c r="C72" s="84"/>
      <c r="D72" s="84"/>
      <c r="E72" s="84"/>
      <c r="F72" s="84"/>
      <c r="Z72" s="2" t="s">
        <v>128</v>
      </c>
      <c r="AA72" s="5"/>
      <c r="AB72" s="5"/>
      <c r="AC72" s="5"/>
    </row>
    <row r="73" spans="2:29" ht="15.75" customHeight="1">
      <c r="C73" s="84"/>
      <c r="D73" s="84"/>
      <c r="E73" s="84"/>
      <c r="F73" s="84"/>
      <c r="Z73" s="5" t="s">
        <v>129</v>
      </c>
      <c r="AA73" s="2">
        <f t="shared" ref="AA73:AC73" si="54">AA75+AA77+AA79</f>
        <v>1</v>
      </c>
      <c r="AB73" s="2">
        <f t="shared" si="54"/>
        <v>1</v>
      </c>
      <c r="AC73" s="2">
        <f t="shared" si="54"/>
        <v>1</v>
      </c>
    </row>
    <row r="74" spans="2:29" ht="15.75" customHeight="1">
      <c r="C74" s="84"/>
      <c r="D74" s="84"/>
      <c r="E74" s="84"/>
      <c r="F74" s="84"/>
      <c r="Z74" s="32" t="s">
        <v>82</v>
      </c>
      <c r="AA74" s="42">
        <f t="shared" ref="AA74:AC74" si="55">(AA73/AA73)*100</f>
        <v>100</v>
      </c>
      <c r="AB74" s="42">
        <f t="shared" si="55"/>
        <v>100</v>
      </c>
      <c r="AC74" s="42">
        <f t="shared" si="55"/>
        <v>100</v>
      </c>
    </row>
    <row r="75" spans="2:29" ht="15.75" customHeight="1">
      <c r="C75" s="84"/>
      <c r="D75" s="84"/>
      <c r="E75" s="84"/>
      <c r="F75" s="84"/>
      <c r="Z75" s="5" t="s">
        <v>130</v>
      </c>
      <c r="AA75" s="5">
        <v>0</v>
      </c>
      <c r="AB75" s="5">
        <v>0</v>
      </c>
      <c r="AC75" s="5">
        <v>0</v>
      </c>
    </row>
    <row r="76" spans="2:29" ht="15.75" customHeight="1">
      <c r="C76" s="84"/>
      <c r="D76" s="84"/>
      <c r="E76" s="84"/>
      <c r="F76" s="84"/>
      <c r="Z76" s="32" t="s">
        <v>82</v>
      </c>
      <c r="AA76" s="39">
        <f t="shared" ref="AA76:AC76" si="56">(AA75/AA73)*100</f>
        <v>0</v>
      </c>
      <c r="AB76" s="39">
        <f t="shared" si="56"/>
        <v>0</v>
      </c>
      <c r="AC76" s="39">
        <f t="shared" si="56"/>
        <v>0</v>
      </c>
    </row>
    <row r="77" spans="2:29" ht="15.75" customHeight="1">
      <c r="C77" s="84"/>
      <c r="D77" s="84"/>
      <c r="E77" s="84"/>
      <c r="F77" s="84"/>
      <c r="Z77" s="5" t="s">
        <v>131</v>
      </c>
      <c r="AA77" s="5">
        <v>0</v>
      </c>
      <c r="AB77" s="5">
        <v>0</v>
      </c>
      <c r="AC77" s="5">
        <v>0</v>
      </c>
    </row>
    <row r="78" spans="2:29" ht="15.75" customHeight="1">
      <c r="C78" s="84"/>
      <c r="D78" s="84"/>
      <c r="E78" s="84"/>
      <c r="F78" s="84"/>
      <c r="Z78" s="32" t="s">
        <v>82</v>
      </c>
      <c r="AA78" s="39">
        <f t="shared" ref="AA78:AC78" si="57">(AA77/AA73)*100</f>
        <v>0</v>
      </c>
      <c r="AB78" s="39">
        <f t="shared" si="57"/>
        <v>0</v>
      </c>
      <c r="AC78" s="39">
        <f t="shared" si="57"/>
        <v>0</v>
      </c>
    </row>
    <row r="79" spans="2:29" ht="15.75" customHeight="1">
      <c r="C79" s="84"/>
      <c r="D79" s="84"/>
      <c r="E79" s="84"/>
      <c r="F79" s="84"/>
      <c r="Z79" s="5" t="s">
        <v>132</v>
      </c>
      <c r="AA79" s="5">
        <v>1</v>
      </c>
      <c r="AB79" s="5">
        <v>1</v>
      </c>
      <c r="AC79" s="5">
        <v>1</v>
      </c>
    </row>
    <row r="80" spans="2:29" ht="15.75" customHeight="1">
      <c r="Z80" s="32" t="s">
        <v>82</v>
      </c>
      <c r="AA80" s="39">
        <f t="shared" ref="AA80:AC80" si="58">(AA79/AA73)*100</f>
        <v>100</v>
      </c>
      <c r="AB80" s="39">
        <f t="shared" si="58"/>
        <v>100</v>
      </c>
      <c r="AC80" s="39">
        <f t="shared" si="58"/>
        <v>100</v>
      </c>
    </row>
    <row r="81" spans="26:29" ht="15.75" customHeight="1"/>
    <row r="82" spans="26:29" ht="15.75" customHeight="1">
      <c r="Z82" s="5" t="s">
        <v>133</v>
      </c>
      <c r="AA82" s="6">
        <f t="shared" ref="AA82:AC82" si="59">AA84+AA86+AA88</f>
        <v>69</v>
      </c>
      <c r="AB82" s="6">
        <f t="shared" si="59"/>
        <v>58</v>
      </c>
      <c r="AC82" s="6">
        <f t="shared" si="59"/>
        <v>40</v>
      </c>
    </row>
    <row r="83" spans="26:29" ht="15.75" customHeight="1">
      <c r="Z83" s="32" t="s">
        <v>82</v>
      </c>
      <c r="AA83" s="42">
        <f t="shared" ref="AA83:AC83" si="60">(AA82/AA82)*100</f>
        <v>100</v>
      </c>
      <c r="AB83" s="42">
        <f t="shared" si="60"/>
        <v>100</v>
      </c>
      <c r="AC83" s="42">
        <f t="shared" si="60"/>
        <v>100</v>
      </c>
    </row>
    <row r="84" spans="26:29" ht="15.75" customHeight="1">
      <c r="Z84" s="5" t="s">
        <v>130</v>
      </c>
      <c r="AA84" s="6">
        <v>0</v>
      </c>
      <c r="AB84" s="6">
        <v>0</v>
      </c>
      <c r="AC84" s="6">
        <v>0</v>
      </c>
    </row>
    <row r="85" spans="26:29" ht="15.75" customHeight="1">
      <c r="Z85" s="32" t="s">
        <v>82</v>
      </c>
      <c r="AA85" s="49">
        <f t="shared" ref="AA85:AC85" si="61">(AA84/AA82)*100</f>
        <v>0</v>
      </c>
      <c r="AB85" s="49">
        <f t="shared" si="61"/>
        <v>0</v>
      </c>
      <c r="AC85" s="49">
        <f t="shared" si="61"/>
        <v>0</v>
      </c>
    </row>
    <row r="86" spans="26:29" ht="15.75" customHeight="1">
      <c r="Z86" s="5" t="s">
        <v>131</v>
      </c>
      <c r="AA86" s="6">
        <v>0</v>
      </c>
      <c r="AB86" s="6">
        <v>0</v>
      </c>
      <c r="AC86" s="6">
        <v>0</v>
      </c>
    </row>
    <row r="87" spans="26:29" ht="15.75" customHeight="1">
      <c r="Z87" s="32" t="s">
        <v>82</v>
      </c>
      <c r="AA87" s="49">
        <f t="shared" ref="AA87:AC87" si="62">(AA86/AA82)*100</f>
        <v>0</v>
      </c>
      <c r="AB87" s="49">
        <f t="shared" si="62"/>
        <v>0</v>
      </c>
      <c r="AC87" s="49">
        <f t="shared" si="62"/>
        <v>0</v>
      </c>
    </row>
    <row r="88" spans="26:29" ht="15.75" customHeight="1">
      <c r="Z88" s="5" t="s">
        <v>132</v>
      </c>
      <c r="AA88" s="6">
        <v>69</v>
      </c>
      <c r="AB88" s="6">
        <v>58</v>
      </c>
      <c r="AC88" s="6">
        <v>40</v>
      </c>
    </row>
    <row r="89" spans="26:29" ht="15.75" customHeight="1">
      <c r="Z89" s="32" t="s">
        <v>82</v>
      </c>
      <c r="AA89" s="49">
        <f t="shared" ref="AA89:AC89" si="63">(AA88/AA82)*100</f>
        <v>100</v>
      </c>
      <c r="AB89" s="49">
        <f t="shared" si="63"/>
        <v>100</v>
      </c>
      <c r="AC89" s="49">
        <f t="shared" si="63"/>
        <v>100</v>
      </c>
    </row>
    <row r="90" spans="26:29" ht="15.75" customHeight="1"/>
    <row r="91" spans="26:29" ht="15.75" customHeight="1"/>
    <row r="92" spans="26:29" ht="15.75" customHeight="1"/>
    <row r="93" spans="26:29" ht="15.75" customHeight="1"/>
    <row r="94" spans="26:29" ht="15.75" customHeight="1"/>
    <row r="95" spans="26:29" ht="15.75" customHeight="1"/>
    <row r="96" spans="26:2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Z1000"/>
  <sheetViews>
    <sheetView workbookViewId="0"/>
  </sheetViews>
  <sheetFormatPr baseColWidth="10" defaultColWidth="12.625" defaultRowHeight="15" customHeight="1"/>
  <cols>
    <col min="1" max="1" width="9.375" customWidth="1"/>
    <col min="2" max="2" width="25.375" customWidth="1"/>
    <col min="3" max="3" width="29.25" customWidth="1"/>
    <col min="4" max="4" width="7.375" customWidth="1"/>
    <col min="5" max="26" width="9.375" customWidth="1"/>
  </cols>
  <sheetData>
    <row r="6" spans="1:26" ht="21" customHeight="1">
      <c r="B6" s="121" t="s">
        <v>138</v>
      </c>
      <c r="C6" s="95"/>
      <c r="D6" s="96"/>
    </row>
    <row r="7" spans="1:26" ht="34.5" customHeight="1">
      <c r="B7" s="19" t="s">
        <v>139</v>
      </c>
      <c r="C7" s="122">
        <v>2019</v>
      </c>
      <c r="D7" s="123"/>
    </row>
    <row r="8" spans="1:26" ht="29.25" customHeight="1">
      <c r="A8" s="16"/>
      <c r="B8" s="17" t="s">
        <v>140</v>
      </c>
      <c r="C8" s="124"/>
      <c r="D8" s="125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</row>
    <row r="9" spans="1:26" ht="49.5" customHeight="1">
      <c r="A9" s="16"/>
      <c r="B9" s="4" t="s">
        <v>141</v>
      </c>
      <c r="C9" s="86" t="s">
        <v>142</v>
      </c>
      <c r="D9" s="3" t="s">
        <v>143</v>
      </c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</row>
    <row r="10" spans="1:26">
      <c r="B10" s="5" t="s">
        <v>144</v>
      </c>
      <c r="C10" s="87">
        <v>126881</v>
      </c>
      <c r="D10" s="88">
        <f>(C10/C20)*100</f>
        <v>57.660339288067654</v>
      </c>
    </row>
    <row r="11" spans="1:26">
      <c r="B11" s="5" t="s">
        <v>145</v>
      </c>
      <c r="C11" s="87">
        <v>21530</v>
      </c>
      <c r="D11" s="88">
        <f t="shared" ref="D11:D19" si="0">(C11/C$20)*100</f>
        <v>9.7841844316493152</v>
      </c>
    </row>
    <row r="12" spans="1:26">
      <c r="B12" s="5" t="s">
        <v>146</v>
      </c>
      <c r="C12" s="87">
        <v>6604</v>
      </c>
      <c r="D12" s="88">
        <f t="shared" si="0"/>
        <v>3.001149743920672</v>
      </c>
    </row>
    <row r="13" spans="1:26">
      <c r="B13" s="5" t="s">
        <v>147</v>
      </c>
      <c r="C13" s="87">
        <v>8857</v>
      </c>
      <c r="D13" s="88">
        <f t="shared" si="0"/>
        <v>4.0250126108275888</v>
      </c>
    </row>
    <row r="14" spans="1:26">
      <c r="B14" s="5" t="s">
        <v>148</v>
      </c>
      <c r="C14" s="87">
        <v>6301</v>
      </c>
      <c r="D14" s="88">
        <f t="shared" si="0"/>
        <v>2.8634531399824583</v>
      </c>
    </row>
    <row r="15" spans="1:26">
      <c r="B15" s="5" t="s">
        <v>149</v>
      </c>
      <c r="C15" s="87">
        <v>14446</v>
      </c>
      <c r="D15" s="88">
        <f t="shared" si="0"/>
        <v>6.5649014537671153</v>
      </c>
    </row>
    <row r="16" spans="1:26">
      <c r="B16" s="5" t="s">
        <v>150</v>
      </c>
      <c r="C16" s="87">
        <v>5278</v>
      </c>
      <c r="D16" s="88">
        <f t="shared" si="0"/>
        <v>2.3985566851019549</v>
      </c>
    </row>
    <row r="17" spans="2:4">
      <c r="B17" s="5" t="s">
        <v>151</v>
      </c>
      <c r="C17" s="87">
        <v>6295</v>
      </c>
      <c r="D17" s="88">
        <f t="shared" si="0"/>
        <v>2.8607264745579393</v>
      </c>
    </row>
    <row r="18" spans="2:4">
      <c r="B18" s="5" t="s">
        <v>152</v>
      </c>
      <c r="C18" s="87">
        <v>16669</v>
      </c>
      <c r="D18" s="88">
        <f t="shared" si="0"/>
        <v>7.5751309935514364</v>
      </c>
    </row>
    <row r="19" spans="2:4">
      <c r="B19" s="5" t="s">
        <v>153</v>
      </c>
      <c r="C19" s="87">
        <v>7188</v>
      </c>
      <c r="D19" s="88">
        <f t="shared" si="0"/>
        <v>3.2665451785738631</v>
      </c>
    </row>
    <row r="20" spans="2:4">
      <c r="B20" s="2" t="s">
        <v>101</v>
      </c>
      <c r="C20" s="89">
        <f t="shared" ref="C20:D20" si="1">SUM(C10:C19)</f>
        <v>220049</v>
      </c>
      <c r="D20" s="90">
        <f t="shared" si="1"/>
        <v>100</v>
      </c>
    </row>
    <row r="21" spans="2:4" ht="15.75" customHeight="1"/>
    <row r="22" spans="2:4" ht="15.75" customHeight="1"/>
    <row r="23" spans="2:4" ht="15.75" customHeight="1"/>
    <row r="24" spans="2:4" ht="15.75" customHeight="1"/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6:D6"/>
    <mergeCell ref="C7:D8"/>
  </mergeCells>
  <pageMargins left="0.7" right="0.7" top="0.75" bottom="0.75" header="0" footer="0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4"/>
  <sheetViews>
    <sheetView workbookViewId="0">
      <selection activeCell="J16" sqref="J16"/>
    </sheetView>
  </sheetViews>
  <sheetFormatPr baseColWidth="10" defaultRowHeight="15"/>
  <cols>
    <col min="1" max="1" width="28.625" style="131" customWidth="1"/>
    <col min="2" max="13" width="9" style="131" customWidth="1"/>
    <col min="14" max="16384" width="11" style="131"/>
  </cols>
  <sheetData>
    <row r="2" spans="1:13" ht="15.75">
      <c r="A2" s="126" t="s">
        <v>156</v>
      </c>
      <c r="B2" s="127">
        <v>2017</v>
      </c>
      <c r="C2" s="128"/>
      <c r="D2" s="128"/>
      <c r="E2" s="129"/>
      <c r="F2" s="127">
        <v>2018</v>
      </c>
      <c r="G2" s="128"/>
      <c r="H2" s="128"/>
      <c r="I2" s="129"/>
      <c r="J2" s="130">
        <v>2019</v>
      </c>
      <c r="K2" s="130"/>
      <c r="L2" s="130"/>
      <c r="M2" s="130"/>
    </row>
    <row r="3" spans="1:13" s="134" customFormat="1" ht="47.25">
      <c r="A3" s="132"/>
      <c r="B3" s="133" t="s">
        <v>157</v>
      </c>
      <c r="C3" s="133" t="s">
        <v>158</v>
      </c>
      <c r="D3" s="133" t="s">
        <v>159</v>
      </c>
      <c r="E3" s="133" t="s">
        <v>158</v>
      </c>
      <c r="F3" s="133" t="s">
        <v>157</v>
      </c>
      <c r="G3" s="133" t="s">
        <v>158</v>
      </c>
      <c r="H3" s="133" t="s">
        <v>159</v>
      </c>
      <c r="I3" s="133" t="s">
        <v>158</v>
      </c>
      <c r="J3" s="133" t="s">
        <v>157</v>
      </c>
      <c r="K3" s="133" t="s">
        <v>158</v>
      </c>
      <c r="L3" s="133" t="s">
        <v>159</v>
      </c>
      <c r="M3" s="133" t="s">
        <v>158</v>
      </c>
    </row>
    <row r="4" spans="1:13">
      <c r="A4" s="135" t="s">
        <v>145</v>
      </c>
      <c r="B4" s="135">
        <v>44</v>
      </c>
      <c r="C4" s="136">
        <f>+(B4/B14)*100</f>
        <v>8.3650190114068437</v>
      </c>
      <c r="D4" s="135">
        <v>0</v>
      </c>
      <c r="E4" s="136">
        <f>+(D4/D$14)*100</f>
        <v>0</v>
      </c>
      <c r="F4" s="135">
        <v>50</v>
      </c>
      <c r="G4" s="136">
        <f>+(F4/F$14)*100</f>
        <v>8.9445438282647594</v>
      </c>
      <c r="H4" s="135">
        <v>1</v>
      </c>
      <c r="I4" s="136">
        <f>+(H4/H$14)*100</f>
        <v>5</v>
      </c>
      <c r="J4" s="135">
        <v>105</v>
      </c>
      <c r="K4" s="136">
        <f>+(J4/J$14)*100</f>
        <v>13.125</v>
      </c>
      <c r="L4" s="135">
        <v>1</v>
      </c>
      <c r="M4" s="136">
        <f>+(L4/L$14)*100</f>
        <v>5</v>
      </c>
    </row>
    <row r="5" spans="1:13">
      <c r="A5" s="135" t="s">
        <v>152</v>
      </c>
      <c r="B5" s="135">
        <v>31</v>
      </c>
      <c r="C5" s="136">
        <f>+(B5/B$14)*100</f>
        <v>5.8935361216730033</v>
      </c>
      <c r="D5" s="135">
        <v>1</v>
      </c>
      <c r="E5" s="136">
        <f t="shared" ref="E5:E14" si="0">+(D5/D$14)*100</f>
        <v>10</v>
      </c>
      <c r="F5" s="135">
        <v>40</v>
      </c>
      <c r="G5" s="136">
        <f t="shared" ref="G5:G14" si="1">+(F5/F$14)*100</f>
        <v>7.1556350626118066</v>
      </c>
      <c r="H5" s="135">
        <v>0</v>
      </c>
      <c r="I5" s="136">
        <f t="shared" ref="I5:I14" si="2">+(H5/H$14)*100</f>
        <v>0</v>
      </c>
      <c r="J5" s="135">
        <v>61</v>
      </c>
      <c r="K5" s="136">
        <f t="shared" ref="K5:K14" si="3">+(J5/J$14)*100</f>
        <v>7.625</v>
      </c>
      <c r="L5" s="135">
        <v>2</v>
      </c>
      <c r="M5" s="136">
        <f t="shared" ref="M5:M14" si="4">+(L5/L$14)*100</f>
        <v>10</v>
      </c>
    </row>
    <row r="6" spans="1:13">
      <c r="A6" s="135" t="s">
        <v>150</v>
      </c>
      <c r="B6" s="135">
        <v>17</v>
      </c>
      <c r="C6" s="136">
        <f t="shared" ref="C6:C14" si="5">+(B6/B$14)*100</f>
        <v>3.2319391634980987</v>
      </c>
      <c r="D6" s="135">
        <v>1</v>
      </c>
      <c r="E6" s="136">
        <f t="shared" si="0"/>
        <v>10</v>
      </c>
      <c r="F6" s="135">
        <v>10</v>
      </c>
      <c r="G6" s="136">
        <f t="shared" si="1"/>
        <v>1.7889087656529516</v>
      </c>
      <c r="H6" s="135">
        <v>0</v>
      </c>
      <c r="I6" s="136">
        <f t="shared" si="2"/>
        <v>0</v>
      </c>
      <c r="J6" s="135">
        <v>8</v>
      </c>
      <c r="K6" s="136">
        <f t="shared" si="3"/>
        <v>1</v>
      </c>
      <c r="L6" s="135">
        <v>0</v>
      </c>
      <c r="M6" s="136">
        <f t="shared" si="4"/>
        <v>0</v>
      </c>
    </row>
    <row r="7" spans="1:13">
      <c r="A7" s="135" t="s">
        <v>160</v>
      </c>
      <c r="B7" s="135">
        <v>14</v>
      </c>
      <c r="C7" s="136">
        <f t="shared" si="5"/>
        <v>2.6615969581749046</v>
      </c>
      <c r="D7" s="135">
        <v>1</v>
      </c>
      <c r="E7" s="136">
        <f t="shared" si="0"/>
        <v>10</v>
      </c>
      <c r="F7" s="135">
        <v>18</v>
      </c>
      <c r="G7" s="136">
        <f t="shared" si="1"/>
        <v>3.2200357781753133</v>
      </c>
      <c r="H7" s="135">
        <v>0</v>
      </c>
      <c r="I7" s="136">
        <f t="shared" si="2"/>
        <v>0</v>
      </c>
      <c r="J7" s="135">
        <v>18</v>
      </c>
      <c r="K7" s="136">
        <f t="shared" si="3"/>
        <v>2.25</v>
      </c>
      <c r="L7" s="135">
        <v>0</v>
      </c>
      <c r="M7" s="136">
        <f t="shared" si="4"/>
        <v>0</v>
      </c>
    </row>
    <row r="8" spans="1:13">
      <c r="A8" s="135" t="s">
        <v>151</v>
      </c>
      <c r="B8" s="135">
        <v>11</v>
      </c>
      <c r="C8" s="136">
        <f t="shared" si="5"/>
        <v>2.0912547528517109</v>
      </c>
      <c r="D8" s="135">
        <v>0</v>
      </c>
      <c r="E8" s="136">
        <f t="shared" si="0"/>
        <v>0</v>
      </c>
      <c r="F8" s="135">
        <v>8</v>
      </c>
      <c r="G8" s="136">
        <f t="shared" si="1"/>
        <v>1.4311270125223614</v>
      </c>
      <c r="H8" s="135">
        <v>0</v>
      </c>
      <c r="I8" s="136">
        <f t="shared" si="2"/>
        <v>0</v>
      </c>
      <c r="J8" s="135">
        <v>12</v>
      </c>
      <c r="K8" s="136">
        <f t="shared" si="3"/>
        <v>1.5</v>
      </c>
      <c r="L8" s="135">
        <v>0</v>
      </c>
      <c r="M8" s="136">
        <f t="shared" si="4"/>
        <v>0</v>
      </c>
    </row>
    <row r="9" spans="1:13">
      <c r="A9" s="135" t="s">
        <v>149</v>
      </c>
      <c r="B9" s="135">
        <v>49</v>
      </c>
      <c r="C9" s="136">
        <f t="shared" si="5"/>
        <v>9.3155893536121681</v>
      </c>
      <c r="D9" s="135">
        <v>0</v>
      </c>
      <c r="E9" s="136">
        <f t="shared" si="0"/>
        <v>0</v>
      </c>
      <c r="F9" s="135">
        <v>24</v>
      </c>
      <c r="G9" s="136">
        <f t="shared" si="1"/>
        <v>4.2933810375670838</v>
      </c>
      <c r="H9" s="135">
        <v>0</v>
      </c>
      <c r="I9" s="136">
        <f t="shared" si="2"/>
        <v>0</v>
      </c>
      <c r="J9" s="135">
        <v>39</v>
      </c>
      <c r="K9" s="136">
        <f t="shared" si="3"/>
        <v>4.875</v>
      </c>
      <c r="L9" s="135">
        <v>0</v>
      </c>
      <c r="M9" s="136">
        <f t="shared" si="4"/>
        <v>0</v>
      </c>
    </row>
    <row r="10" spans="1:13">
      <c r="A10" s="135" t="s">
        <v>148</v>
      </c>
      <c r="B10" s="135">
        <v>7</v>
      </c>
      <c r="C10" s="136">
        <f t="shared" si="5"/>
        <v>1.3307984790874523</v>
      </c>
      <c r="D10" s="135">
        <v>1</v>
      </c>
      <c r="E10" s="136">
        <f t="shared" si="0"/>
        <v>10</v>
      </c>
      <c r="F10" s="135">
        <v>7</v>
      </c>
      <c r="G10" s="136">
        <f t="shared" si="1"/>
        <v>1.2522361359570662</v>
      </c>
      <c r="H10" s="135">
        <v>1</v>
      </c>
      <c r="I10" s="136">
        <f t="shared" si="2"/>
        <v>5</v>
      </c>
      <c r="J10" s="135">
        <v>3</v>
      </c>
      <c r="K10" s="136">
        <f t="shared" si="3"/>
        <v>0.375</v>
      </c>
      <c r="L10" s="135">
        <v>0</v>
      </c>
      <c r="M10" s="136">
        <f t="shared" si="4"/>
        <v>0</v>
      </c>
    </row>
    <row r="11" spans="1:13">
      <c r="A11" s="135" t="s">
        <v>147</v>
      </c>
      <c r="B11" s="135">
        <v>11</v>
      </c>
      <c r="C11" s="136">
        <f t="shared" si="5"/>
        <v>2.0912547528517109</v>
      </c>
      <c r="D11" s="135">
        <v>0</v>
      </c>
      <c r="E11" s="136">
        <f t="shared" si="0"/>
        <v>0</v>
      </c>
      <c r="F11" s="135">
        <v>8</v>
      </c>
      <c r="G11" s="136">
        <f t="shared" si="1"/>
        <v>1.4311270125223614</v>
      </c>
      <c r="H11" s="135">
        <v>0</v>
      </c>
      <c r="I11" s="136">
        <f t="shared" si="2"/>
        <v>0</v>
      </c>
      <c r="J11" s="135">
        <v>25</v>
      </c>
      <c r="K11" s="136">
        <f t="shared" si="3"/>
        <v>3.125</v>
      </c>
      <c r="L11" s="135">
        <v>0</v>
      </c>
      <c r="M11" s="136">
        <f t="shared" si="4"/>
        <v>0</v>
      </c>
    </row>
    <row r="12" spans="1:13">
      <c r="A12" s="135" t="s">
        <v>161</v>
      </c>
      <c r="B12" s="135">
        <v>23</v>
      </c>
      <c r="C12" s="136">
        <f t="shared" si="5"/>
        <v>4.3726235741444865</v>
      </c>
      <c r="D12" s="135">
        <v>1</v>
      </c>
      <c r="E12" s="136">
        <f t="shared" si="0"/>
        <v>10</v>
      </c>
      <c r="F12" s="135">
        <v>27</v>
      </c>
      <c r="G12" s="136">
        <f t="shared" si="1"/>
        <v>4.8300536672629697</v>
      </c>
      <c r="H12" s="135">
        <v>0</v>
      </c>
      <c r="I12" s="136">
        <f t="shared" si="2"/>
        <v>0</v>
      </c>
      <c r="J12" s="135">
        <v>29</v>
      </c>
      <c r="K12" s="136">
        <f t="shared" si="3"/>
        <v>3.6249999999999996</v>
      </c>
      <c r="L12" s="135">
        <v>1</v>
      </c>
      <c r="M12" s="136">
        <f t="shared" si="4"/>
        <v>5</v>
      </c>
    </row>
    <row r="13" spans="1:13">
      <c r="A13" s="135" t="s">
        <v>144</v>
      </c>
      <c r="B13" s="135">
        <v>319</v>
      </c>
      <c r="C13" s="136">
        <f t="shared" si="5"/>
        <v>60.646387832699624</v>
      </c>
      <c r="D13" s="135">
        <v>5</v>
      </c>
      <c r="E13" s="136">
        <f t="shared" si="0"/>
        <v>50</v>
      </c>
      <c r="F13" s="135">
        <v>367</v>
      </c>
      <c r="G13" s="136">
        <f t="shared" si="1"/>
        <v>65.65295169946333</v>
      </c>
      <c r="H13" s="135">
        <v>18</v>
      </c>
      <c r="I13" s="136">
        <f t="shared" si="2"/>
        <v>90</v>
      </c>
      <c r="J13" s="135">
        <v>500</v>
      </c>
      <c r="K13" s="136">
        <f t="shared" si="3"/>
        <v>62.5</v>
      </c>
      <c r="L13" s="135">
        <v>16</v>
      </c>
      <c r="M13" s="136">
        <f t="shared" si="4"/>
        <v>80</v>
      </c>
    </row>
    <row r="14" spans="1:13" s="139" customFormat="1" ht="15.75">
      <c r="A14" s="137" t="s">
        <v>101</v>
      </c>
      <c r="B14" s="138">
        <f>SUM(B4:B13)</f>
        <v>526</v>
      </c>
      <c r="C14" s="135">
        <f t="shared" si="5"/>
        <v>100</v>
      </c>
      <c r="D14" s="138">
        <f t="shared" ref="D14:H14" si="6">SUM(D4:D13)</f>
        <v>10</v>
      </c>
      <c r="E14" s="136">
        <f t="shared" si="0"/>
        <v>100</v>
      </c>
      <c r="F14" s="138">
        <f t="shared" si="6"/>
        <v>559</v>
      </c>
      <c r="G14" s="136">
        <f t="shared" si="1"/>
        <v>100</v>
      </c>
      <c r="H14" s="138">
        <f t="shared" si="6"/>
        <v>20</v>
      </c>
      <c r="I14" s="136">
        <f t="shared" si="2"/>
        <v>100</v>
      </c>
      <c r="J14" s="138">
        <f>SUM(J4:J13)</f>
        <v>800</v>
      </c>
      <c r="K14" s="136">
        <f t="shared" si="3"/>
        <v>100</v>
      </c>
      <c r="L14" s="138">
        <f>SUM(L4:L13)</f>
        <v>20</v>
      </c>
      <c r="M14" s="136">
        <f t="shared" si="4"/>
        <v>100</v>
      </c>
    </row>
  </sheetData>
  <mergeCells count="4">
    <mergeCell ref="A2:A3"/>
    <mergeCell ref="B2:E2"/>
    <mergeCell ref="F2:I2"/>
    <mergeCell ref="J2:M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N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125" customWidth="1"/>
    <col min="4" max="5" width="11.25" customWidth="1"/>
    <col min="6" max="10" width="9.375" customWidth="1"/>
    <col min="11" max="11" width="10.5" customWidth="1"/>
    <col min="12" max="26" width="9.375" customWidth="1"/>
  </cols>
  <sheetData>
    <row r="4" spans="2:14" ht="26.25">
      <c r="B4" s="1" t="s">
        <v>0</v>
      </c>
      <c r="C4" s="1"/>
    </row>
    <row r="6" spans="2:14" ht="14.25">
      <c r="B6" s="97" t="s">
        <v>1</v>
      </c>
      <c r="C6" s="95"/>
      <c r="D6" s="95"/>
      <c r="E6" s="95"/>
      <c r="F6" s="95"/>
      <c r="G6" s="95"/>
      <c r="H6" s="96"/>
    </row>
    <row r="7" spans="2:14">
      <c r="B7" s="2" t="s">
        <v>2</v>
      </c>
      <c r="C7" s="2"/>
      <c r="D7" s="3">
        <v>2017</v>
      </c>
      <c r="E7" s="3"/>
      <c r="F7" s="3">
        <v>2018</v>
      </c>
      <c r="G7" s="3"/>
      <c r="H7" s="3">
        <v>2019</v>
      </c>
    </row>
    <row r="8" spans="2:14">
      <c r="B8" s="2" t="s">
        <v>3</v>
      </c>
      <c r="C8" s="2"/>
      <c r="D8" s="4"/>
      <c r="E8" s="4"/>
      <c r="F8" s="4"/>
      <c r="G8" s="4"/>
      <c r="H8" s="4"/>
    </row>
    <row r="9" spans="2:14">
      <c r="B9" s="5" t="s">
        <v>4</v>
      </c>
      <c r="C9" s="5"/>
      <c r="D9" s="6">
        <f>D11+D12</f>
        <v>208318</v>
      </c>
      <c r="E9" s="5"/>
      <c r="F9" s="6">
        <f>+F11+F12</f>
        <v>212692</v>
      </c>
      <c r="G9" s="5"/>
      <c r="H9" s="6">
        <f>+H11+H12</f>
        <v>217079</v>
      </c>
    </row>
    <row r="10" spans="2:14">
      <c r="B10" s="5" t="s">
        <v>5</v>
      </c>
      <c r="C10" s="5"/>
      <c r="D10" s="5"/>
      <c r="E10" s="5"/>
      <c r="F10" s="5"/>
      <c r="G10" s="5"/>
      <c r="H10" s="5"/>
    </row>
    <row r="11" spans="2:14">
      <c r="B11" s="7" t="s">
        <v>6</v>
      </c>
      <c r="C11" s="7"/>
      <c r="D11" s="6">
        <v>104387</v>
      </c>
      <c r="E11" s="6"/>
      <c r="F11" s="6">
        <v>106676</v>
      </c>
      <c r="G11" s="6"/>
      <c r="H11" s="6">
        <v>108998</v>
      </c>
    </row>
    <row r="12" spans="2:14">
      <c r="B12" s="7" t="s">
        <v>7</v>
      </c>
      <c r="C12" s="7"/>
      <c r="D12" s="6">
        <v>103931</v>
      </c>
      <c r="E12" s="6"/>
      <c r="F12" s="6">
        <v>106016</v>
      </c>
      <c r="G12" s="6"/>
      <c r="H12" s="6">
        <v>108081</v>
      </c>
    </row>
    <row r="13" spans="2:14">
      <c r="B13" s="7"/>
      <c r="C13" s="7"/>
      <c r="D13" s="6"/>
      <c r="E13" s="6"/>
      <c r="F13" s="6"/>
      <c r="G13" s="6"/>
      <c r="H13" s="6"/>
      <c r="K13" s="8"/>
      <c r="L13" s="8"/>
      <c r="M13" s="8"/>
      <c r="N13" s="8"/>
    </row>
    <row r="14" spans="2:14">
      <c r="B14" s="7"/>
      <c r="C14" s="7"/>
      <c r="D14" s="6"/>
      <c r="E14" s="6"/>
      <c r="F14" s="6"/>
      <c r="G14" s="6"/>
      <c r="H14" s="6"/>
      <c r="K14" s="8"/>
      <c r="L14" s="8"/>
      <c r="M14" s="8"/>
      <c r="N14" s="8"/>
    </row>
    <row r="15" spans="2:14">
      <c r="B15" s="7"/>
      <c r="C15" s="109">
        <v>2017</v>
      </c>
      <c r="D15" s="96"/>
      <c r="E15" s="110">
        <v>2018</v>
      </c>
      <c r="F15" s="96"/>
      <c r="G15" s="111">
        <v>2019</v>
      </c>
      <c r="H15" s="96"/>
      <c r="I15" s="112" t="s">
        <v>8</v>
      </c>
      <c r="J15" s="95"/>
      <c r="K15" s="96"/>
      <c r="L15" s="8"/>
      <c r="M15" s="8"/>
      <c r="N15" s="8"/>
    </row>
    <row r="16" spans="2:14">
      <c r="B16" s="5" t="s">
        <v>9</v>
      </c>
      <c r="C16" s="9" t="s">
        <v>6</v>
      </c>
      <c r="D16" s="9" t="s">
        <v>7</v>
      </c>
      <c r="E16" s="9" t="s">
        <v>6</v>
      </c>
      <c r="F16" s="9" t="s">
        <v>7</v>
      </c>
      <c r="G16" s="9" t="s">
        <v>6</v>
      </c>
      <c r="H16" s="9" t="s">
        <v>7</v>
      </c>
      <c r="I16" s="10">
        <v>2017</v>
      </c>
      <c r="J16" s="10">
        <v>2018</v>
      </c>
      <c r="K16" s="10">
        <v>2019</v>
      </c>
    </row>
    <row r="17" spans="2:11">
      <c r="B17" s="7" t="s">
        <v>10</v>
      </c>
      <c r="C17" s="5">
        <v>12706</v>
      </c>
      <c r="D17" s="5">
        <v>13251</v>
      </c>
      <c r="E17" s="5">
        <v>12874</v>
      </c>
      <c r="F17" s="5">
        <v>13422</v>
      </c>
      <c r="G17" s="5">
        <v>13041</v>
      </c>
      <c r="H17" s="5">
        <v>13610</v>
      </c>
      <c r="I17" s="11">
        <f t="shared" ref="I17:I33" si="0">C17+D17</f>
        <v>25957</v>
      </c>
      <c r="J17" s="11">
        <f t="shared" ref="J17:J33" si="1">E17+F17</f>
        <v>26296</v>
      </c>
      <c r="K17" s="11">
        <f t="shared" ref="K17:K33" si="2">G17+H17</f>
        <v>26651</v>
      </c>
    </row>
    <row r="18" spans="2:11">
      <c r="B18" s="12" t="s">
        <v>11</v>
      </c>
      <c r="C18" s="5">
        <v>11761</v>
      </c>
      <c r="D18" s="5">
        <v>12327</v>
      </c>
      <c r="E18" s="5">
        <v>11911</v>
      </c>
      <c r="F18" s="5">
        <v>12476</v>
      </c>
      <c r="G18" s="5">
        <v>12077</v>
      </c>
      <c r="H18" s="5">
        <v>12598</v>
      </c>
      <c r="I18" s="11">
        <f t="shared" si="0"/>
        <v>24088</v>
      </c>
      <c r="J18" s="11">
        <f t="shared" si="1"/>
        <v>24387</v>
      </c>
      <c r="K18" s="11">
        <f t="shared" si="2"/>
        <v>24675</v>
      </c>
    </row>
    <row r="19" spans="2:11">
      <c r="B19" s="7" t="s">
        <v>12</v>
      </c>
      <c r="C19" s="5">
        <v>11611</v>
      </c>
      <c r="D19" s="5">
        <v>11866</v>
      </c>
      <c r="E19" s="5">
        <v>11634</v>
      </c>
      <c r="F19" s="5">
        <v>11949</v>
      </c>
      <c r="G19" s="5">
        <v>11571</v>
      </c>
      <c r="H19" s="5">
        <v>11962</v>
      </c>
      <c r="I19" s="11">
        <f t="shared" si="0"/>
        <v>23477</v>
      </c>
      <c r="J19" s="11">
        <f t="shared" si="1"/>
        <v>23583</v>
      </c>
      <c r="K19" s="11">
        <f t="shared" si="2"/>
        <v>23533</v>
      </c>
    </row>
    <row r="20" spans="2:11">
      <c r="B20" s="7" t="s">
        <v>13</v>
      </c>
      <c r="C20" s="5">
        <v>10290</v>
      </c>
      <c r="D20" s="5">
        <v>10542</v>
      </c>
      <c r="E20" s="5">
        <v>10524</v>
      </c>
      <c r="F20" s="5">
        <v>10793</v>
      </c>
      <c r="G20" s="5">
        <v>10838</v>
      </c>
      <c r="H20" s="5">
        <v>11128</v>
      </c>
      <c r="I20" s="11">
        <f t="shared" si="0"/>
        <v>20832</v>
      </c>
      <c r="J20" s="11">
        <f t="shared" si="1"/>
        <v>21317</v>
      </c>
      <c r="K20" s="11">
        <f t="shared" si="2"/>
        <v>21966</v>
      </c>
    </row>
    <row r="21" spans="2:11" ht="15.75" customHeight="1">
      <c r="B21" s="7" t="s">
        <v>14</v>
      </c>
      <c r="C21" s="5">
        <v>9415</v>
      </c>
      <c r="D21" s="5">
        <v>9634</v>
      </c>
      <c r="E21" s="5">
        <v>9603</v>
      </c>
      <c r="F21" s="5">
        <v>9677</v>
      </c>
      <c r="G21" s="5">
        <v>9786</v>
      </c>
      <c r="H21" s="5">
        <v>9726</v>
      </c>
      <c r="I21" s="11">
        <f t="shared" si="0"/>
        <v>19049</v>
      </c>
      <c r="J21" s="11">
        <f t="shared" si="1"/>
        <v>19280</v>
      </c>
      <c r="K21" s="11">
        <f t="shared" si="2"/>
        <v>19512</v>
      </c>
    </row>
    <row r="22" spans="2:11" ht="15.75" customHeight="1">
      <c r="B22" s="7" t="s">
        <v>15</v>
      </c>
      <c r="C22" s="5">
        <v>8712</v>
      </c>
      <c r="D22" s="5">
        <v>8736</v>
      </c>
      <c r="E22" s="5">
        <v>8914</v>
      </c>
      <c r="F22" s="5">
        <v>9002</v>
      </c>
      <c r="G22" s="5">
        <v>9122</v>
      </c>
      <c r="H22" s="5">
        <v>9228</v>
      </c>
      <c r="I22" s="11">
        <f t="shared" si="0"/>
        <v>17448</v>
      </c>
      <c r="J22" s="11">
        <f t="shared" si="1"/>
        <v>17916</v>
      </c>
      <c r="K22" s="11">
        <f t="shared" si="2"/>
        <v>18350</v>
      </c>
    </row>
    <row r="23" spans="2:11" ht="15.75" customHeight="1">
      <c r="B23" s="7" t="s">
        <v>16</v>
      </c>
      <c r="C23" s="5">
        <v>8090</v>
      </c>
      <c r="D23" s="5">
        <v>7834</v>
      </c>
      <c r="E23" s="5">
        <v>8239</v>
      </c>
      <c r="F23" s="5">
        <v>7952</v>
      </c>
      <c r="G23" s="5">
        <v>8383</v>
      </c>
      <c r="H23" s="5">
        <v>8088</v>
      </c>
      <c r="I23" s="11">
        <f t="shared" si="0"/>
        <v>15924</v>
      </c>
      <c r="J23" s="11">
        <f t="shared" si="1"/>
        <v>16191</v>
      </c>
      <c r="K23" s="11">
        <f t="shared" si="2"/>
        <v>16471</v>
      </c>
    </row>
    <row r="24" spans="2:11" ht="15.75" customHeight="1">
      <c r="B24" s="7" t="s">
        <v>17</v>
      </c>
      <c r="C24" s="5">
        <v>7312</v>
      </c>
      <c r="D24" s="5">
        <v>7037</v>
      </c>
      <c r="E24" s="5">
        <v>7534</v>
      </c>
      <c r="F24" s="5">
        <v>7232</v>
      </c>
      <c r="G24" s="5">
        <v>7733</v>
      </c>
      <c r="H24" s="5">
        <v>7402</v>
      </c>
      <c r="I24" s="11">
        <f t="shared" si="0"/>
        <v>14349</v>
      </c>
      <c r="J24" s="11">
        <f t="shared" si="1"/>
        <v>14766</v>
      </c>
      <c r="K24" s="11">
        <f t="shared" si="2"/>
        <v>15135</v>
      </c>
    </row>
    <row r="25" spans="2:11" ht="15.75" customHeight="1">
      <c r="B25" s="7" t="s">
        <v>18</v>
      </c>
      <c r="C25" s="5">
        <v>5739</v>
      </c>
      <c r="D25" s="5">
        <v>5407</v>
      </c>
      <c r="E25" s="5">
        <v>6081</v>
      </c>
      <c r="F25" s="5">
        <v>5756</v>
      </c>
      <c r="G25" s="5">
        <v>6420</v>
      </c>
      <c r="H25" s="5">
        <v>6100</v>
      </c>
      <c r="I25" s="11">
        <f t="shared" si="0"/>
        <v>11146</v>
      </c>
      <c r="J25" s="11">
        <f t="shared" si="1"/>
        <v>11837</v>
      </c>
      <c r="K25" s="11">
        <f t="shared" si="2"/>
        <v>12520</v>
      </c>
    </row>
    <row r="26" spans="2:11" ht="15.75" customHeight="1">
      <c r="B26" s="7" t="s">
        <v>19</v>
      </c>
      <c r="C26" s="5">
        <v>4805</v>
      </c>
      <c r="D26" s="5">
        <v>4536</v>
      </c>
      <c r="E26" s="5">
        <v>4879</v>
      </c>
      <c r="F26" s="5">
        <v>4556</v>
      </c>
      <c r="G26" s="5">
        <v>4991</v>
      </c>
      <c r="H26" s="5">
        <v>4611</v>
      </c>
      <c r="I26" s="11">
        <f t="shared" si="0"/>
        <v>9341</v>
      </c>
      <c r="J26" s="11">
        <f t="shared" si="1"/>
        <v>9435</v>
      </c>
      <c r="K26" s="11">
        <f t="shared" si="2"/>
        <v>9602</v>
      </c>
    </row>
    <row r="27" spans="2:11" ht="15.75" customHeight="1">
      <c r="B27" s="7" t="s">
        <v>20</v>
      </c>
      <c r="C27" s="5">
        <v>3857</v>
      </c>
      <c r="D27" s="5">
        <v>3773</v>
      </c>
      <c r="E27" s="5">
        <v>4075</v>
      </c>
      <c r="F27" s="5">
        <v>3941</v>
      </c>
      <c r="G27" s="5">
        <v>4273</v>
      </c>
      <c r="H27" s="5">
        <v>4088</v>
      </c>
      <c r="I27" s="11">
        <f t="shared" si="0"/>
        <v>7630</v>
      </c>
      <c r="J27" s="11">
        <f t="shared" si="1"/>
        <v>8016</v>
      </c>
      <c r="K27" s="11">
        <f t="shared" si="2"/>
        <v>8361</v>
      </c>
    </row>
    <row r="28" spans="2:11" ht="15.75" customHeight="1">
      <c r="B28" s="7" t="s">
        <v>21</v>
      </c>
      <c r="C28" s="5">
        <v>2990</v>
      </c>
      <c r="D28" s="5">
        <v>2793</v>
      </c>
      <c r="E28" s="5">
        <v>3063</v>
      </c>
      <c r="F28" s="5">
        <v>2907</v>
      </c>
      <c r="G28" s="5">
        <v>3121</v>
      </c>
      <c r="H28" s="5">
        <v>3021</v>
      </c>
      <c r="I28" s="11">
        <f t="shared" si="0"/>
        <v>5783</v>
      </c>
      <c r="J28" s="11">
        <f t="shared" si="1"/>
        <v>5970</v>
      </c>
      <c r="K28" s="11">
        <f t="shared" si="2"/>
        <v>6142</v>
      </c>
    </row>
    <row r="29" spans="2:11" ht="15.75" customHeight="1">
      <c r="B29" s="7" t="s">
        <v>22</v>
      </c>
      <c r="C29" s="5">
        <v>2320</v>
      </c>
      <c r="D29" s="5">
        <v>2055</v>
      </c>
      <c r="E29" s="5">
        <v>2446</v>
      </c>
      <c r="F29" s="5">
        <v>2131</v>
      </c>
      <c r="G29" s="5">
        <v>2574</v>
      </c>
      <c r="H29" s="5">
        <v>2208</v>
      </c>
      <c r="I29" s="11">
        <f t="shared" si="0"/>
        <v>4375</v>
      </c>
      <c r="J29" s="11">
        <f t="shared" si="1"/>
        <v>4577</v>
      </c>
      <c r="K29" s="11">
        <f t="shared" si="2"/>
        <v>4782</v>
      </c>
    </row>
    <row r="30" spans="2:11" ht="15.75" customHeight="1">
      <c r="B30" s="7" t="s">
        <v>23</v>
      </c>
      <c r="C30" s="5">
        <v>1691</v>
      </c>
      <c r="D30" s="5">
        <v>1558</v>
      </c>
      <c r="E30" s="5">
        <v>1754</v>
      </c>
      <c r="F30" s="5">
        <v>1588</v>
      </c>
      <c r="G30" s="5">
        <v>1827</v>
      </c>
      <c r="H30" s="5">
        <v>1621</v>
      </c>
      <c r="I30" s="11">
        <f t="shared" si="0"/>
        <v>3249</v>
      </c>
      <c r="J30" s="11">
        <f t="shared" si="1"/>
        <v>3342</v>
      </c>
      <c r="K30" s="11">
        <f t="shared" si="2"/>
        <v>3448</v>
      </c>
    </row>
    <row r="31" spans="2:11" ht="15.75" customHeight="1">
      <c r="B31" s="7" t="s">
        <v>24</v>
      </c>
      <c r="C31" s="5">
        <v>1162</v>
      </c>
      <c r="D31" s="5">
        <v>1082</v>
      </c>
      <c r="E31" s="5">
        <v>1229</v>
      </c>
      <c r="F31" s="5">
        <v>1138</v>
      </c>
      <c r="G31" s="5">
        <v>1297</v>
      </c>
      <c r="H31" s="5">
        <v>1183</v>
      </c>
      <c r="I31" s="11">
        <f t="shared" si="0"/>
        <v>2244</v>
      </c>
      <c r="J31" s="11">
        <f t="shared" si="1"/>
        <v>2367</v>
      </c>
      <c r="K31" s="11">
        <f t="shared" si="2"/>
        <v>2480</v>
      </c>
    </row>
    <row r="32" spans="2:11" ht="15.75" customHeight="1">
      <c r="B32" s="7" t="s">
        <v>25</v>
      </c>
      <c r="C32" s="5">
        <v>855</v>
      </c>
      <c r="D32" s="5">
        <v>744</v>
      </c>
      <c r="E32" s="5">
        <v>842</v>
      </c>
      <c r="F32" s="5">
        <v>725</v>
      </c>
      <c r="G32" s="5">
        <v>843</v>
      </c>
      <c r="H32" s="5">
        <v>725</v>
      </c>
      <c r="I32" s="11">
        <f t="shared" si="0"/>
        <v>1599</v>
      </c>
      <c r="J32" s="11">
        <f t="shared" si="1"/>
        <v>1567</v>
      </c>
      <c r="K32" s="11">
        <f t="shared" si="2"/>
        <v>1568</v>
      </c>
    </row>
    <row r="33" spans="2:11" ht="15.75" customHeight="1">
      <c r="B33" s="7" t="s">
        <v>26</v>
      </c>
      <c r="C33" s="5">
        <v>998</v>
      </c>
      <c r="D33" s="5">
        <v>756</v>
      </c>
      <c r="E33" s="5">
        <v>1016</v>
      </c>
      <c r="F33" s="5">
        <v>771</v>
      </c>
      <c r="G33" s="5">
        <v>1027</v>
      </c>
      <c r="H33" s="5">
        <v>782</v>
      </c>
      <c r="I33" s="11">
        <f t="shared" si="0"/>
        <v>1754</v>
      </c>
      <c r="J33" s="11">
        <f t="shared" si="1"/>
        <v>1787</v>
      </c>
      <c r="K33" s="11">
        <f t="shared" si="2"/>
        <v>1809</v>
      </c>
    </row>
    <row r="34" spans="2:11" ht="15.75" customHeight="1"/>
    <row r="35" spans="2:11" ht="15.75" customHeight="1"/>
    <row r="36" spans="2:11" ht="15.75" customHeight="1"/>
    <row r="37" spans="2:11" ht="15.75" customHeight="1"/>
    <row r="38" spans="2:11" ht="15.75" customHeight="1"/>
    <row r="39" spans="2:11" ht="15.75" customHeight="1"/>
    <row r="40" spans="2:11" ht="15.75" customHeight="1"/>
    <row r="41" spans="2:11" ht="15.75" customHeight="1"/>
    <row r="42" spans="2:11" ht="15.75" customHeight="1"/>
    <row r="43" spans="2:11" ht="15.75" customHeight="1"/>
    <row r="44" spans="2:11" ht="15.75" customHeight="1"/>
    <row r="45" spans="2:11" ht="15.75" customHeight="1"/>
    <row r="46" spans="2:11" ht="15.75" customHeight="1"/>
    <row r="47" spans="2:11" ht="15.75" customHeight="1"/>
    <row r="48" spans="2:1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6:H6"/>
    <mergeCell ref="C15:D15"/>
    <mergeCell ref="E15:F15"/>
    <mergeCell ref="G15:H15"/>
    <mergeCell ref="I15:K15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J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30" width="15.375" customWidth="1"/>
    <col min="31" max="41" width="9.375" customWidth="1"/>
    <col min="42" max="42" width="14" customWidth="1"/>
    <col min="43" max="63" width="9.375" customWidth="1"/>
    <col min="64" max="64" width="9.375" hidden="1" customWidth="1"/>
    <col min="65" max="67" width="9.375" customWidth="1"/>
    <col min="68" max="68" width="10.625" customWidth="1"/>
    <col min="69" max="73" width="9.375" customWidth="1"/>
    <col min="74" max="74" width="10.625" customWidth="1"/>
    <col min="75" max="82" width="9.375" customWidth="1"/>
    <col min="83" max="85" width="9.375" hidden="1" customWidth="1"/>
    <col min="86" max="166" width="9.375" customWidth="1"/>
  </cols>
  <sheetData>
    <row r="4" spans="1:166" ht="26.25">
      <c r="B4" s="1" t="s">
        <v>0</v>
      </c>
    </row>
    <row r="6" spans="1:166" ht="21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116" t="s">
        <v>28</v>
      </c>
      <c r="AQ6" s="95"/>
      <c r="AR6" s="95"/>
      <c r="AS6" s="95"/>
      <c r="AT6" s="95"/>
      <c r="AU6" s="95"/>
      <c r="AV6" s="95"/>
      <c r="AW6" s="96"/>
    </row>
    <row r="7" spans="1:166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113" t="s">
        <v>31</v>
      </c>
      <c r="AQ7" s="117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18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19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20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</row>
    <row r="8" spans="1:166" ht="30.75" customHeight="1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114" t="s">
        <v>38</v>
      </c>
      <c r="AR8" s="95"/>
      <c r="AS8" s="96"/>
      <c r="AT8" s="114" t="s">
        <v>39</v>
      </c>
      <c r="AU8" s="95"/>
      <c r="AV8" s="96"/>
      <c r="AW8" s="114" t="s">
        <v>40</v>
      </c>
      <c r="AX8" s="95"/>
      <c r="AY8" s="96"/>
      <c r="AZ8" s="114" t="s">
        <v>41</v>
      </c>
      <c r="BA8" s="95"/>
      <c r="BB8" s="96"/>
      <c r="BC8" s="114" t="s">
        <v>42</v>
      </c>
      <c r="BD8" s="95"/>
      <c r="BE8" s="96"/>
      <c r="BF8" s="114" t="s">
        <v>43</v>
      </c>
      <c r="BG8" s="95"/>
      <c r="BH8" s="96"/>
      <c r="BI8" s="114" t="s">
        <v>44</v>
      </c>
      <c r="BJ8" s="95"/>
      <c r="BK8" s="96"/>
      <c r="BL8" s="20" t="s">
        <v>45</v>
      </c>
      <c r="BM8" s="114" t="s">
        <v>46</v>
      </c>
      <c r="BN8" s="95"/>
      <c r="BO8" s="96"/>
      <c r="BP8" s="114" t="s">
        <v>47</v>
      </c>
      <c r="BQ8" s="95"/>
      <c r="BR8" s="96"/>
      <c r="BS8" s="114" t="s">
        <v>48</v>
      </c>
      <c r="BT8" s="95"/>
      <c r="BU8" s="96"/>
      <c r="BV8" s="114" t="s">
        <v>49</v>
      </c>
      <c r="BW8" s="95"/>
      <c r="BX8" s="96"/>
      <c r="BY8" s="114" t="s">
        <v>50</v>
      </c>
      <c r="BZ8" s="95"/>
      <c r="CA8" s="96"/>
      <c r="CB8" s="114" t="s">
        <v>51</v>
      </c>
      <c r="CC8" s="95"/>
      <c r="CD8" s="96"/>
      <c r="CE8" s="114" t="s">
        <v>52</v>
      </c>
      <c r="CF8" s="95"/>
      <c r="CG8" s="96"/>
      <c r="CH8" s="115" t="s">
        <v>53</v>
      </c>
      <c r="CI8" s="95"/>
      <c r="CJ8" s="96"/>
      <c r="CK8" s="114" t="s">
        <v>54</v>
      </c>
      <c r="CL8" s="95"/>
      <c r="CM8" s="96"/>
      <c r="CN8" s="114" t="s">
        <v>55</v>
      </c>
      <c r="CO8" s="95"/>
      <c r="CP8" s="96"/>
      <c r="CQ8" s="114" t="s">
        <v>56</v>
      </c>
      <c r="CR8" s="95"/>
      <c r="CS8" s="96"/>
      <c r="CT8" s="114" t="s">
        <v>57</v>
      </c>
      <c r="CU8" s="95"/>
      <c r="CV8" s="96"/>
      <c r="CW8" s="114" t="s">
        <v>58</v>
      </c>
      <c r="CX8" s="95"/>
      <c r="CY8" s="96"/>
      <c r="CZ8" s="114" t="s">
        <v>59</v>
      </c>
      <c r="DA8" s="95"/>
      <c r="DB8" s="96"/>
      <c r="DC8" s="115" t="s">
        <v>60</v>
      </c>
      <c r="DD8" s="95"/>
      <c r="DE8" s="96"/>
      <c r="DF8" s="114" t="s">
        <v>61</v>
      </c>
      <c r="DG8" s="95"/>
      <c r="DH8" s="96"/>
      <c r="DI8" s="114" t="s">
        <v>62</v>
      </c>
      <c r="DJ8" s="95"/>
      <c r="DK8" s="96"/>
      <c r="DL8" s="114" t="s">
        <v>63</v>
      </c>
      <c r="DM8" s="95"/>
      <c r="DN8" s="96"/>
      <c r="DO8" s="114" t="s">
        <v>64</v>
      </c>
      <c r="DP8" s="95"/>
      <c r="DQ8" s="96"/>
      <c r="DR8" s="114" t="s">
        <v>65</v>
      </c>
      <c r="DS8" s="95"/>
      <c r="DT8" s="96"/>
      <c r="DU8" s="114" t="s">
        <v>66</v>
      </c>
      <c r="DV8" s="95"/>
      <c r="DW8" s="96"/>
      <c r="DX8" s="114" t="s">
        <v>67</v>
      </c>
      <c r="DY8" s="95"/>
      <c r="DZ8" s="96"/>
      <c r="EA8" s="114" t="s">
        <v>68</v>
      </c>
      <c r="EB8" s="95"/>
      <c r="EC8" s="96"/>
      <c r="ED8" s="114" t="s">
        <v>69</v>
      </c>
      <c r="EE8" s="95"/>
      <c r="EF8" s="96"/>
      <c r="EG8" s="114" t="s">
        <v>70</v>
      </c>
      <c r="EH8" s="95"/>
      <c r="EI8" s="96"/>
      <c r="EJ8" s="114" t="s">
        <v>71</v>
      </c>
      <c r="EK8" s="95"/>
      <c r="EL8" s="96"/>
      <c r="EM8" s="114" t="s">
        <v>72</v>
      </c>
      <c r="EN8" s="95"/>
      <c r="EO8" s="96"/>
      <c r="EP8" s="115" t="s">
        <v>73</v>
      </c>
      <c r="EQ8" s="95"/>
      <c r="ER8" s="96"/>
      <c r="ES8" s="114" t="s">
        <v>74</v>
      </c>
      <c r="ET8" s="95"/>
      <c r="EU8" s="96"/>
      <c r="EV8" s="114" t="s">
        <v>75</v>
      </c>
      <c r="EW8" s="95"/>
      <c r="EX8" s="96"/>
      <c r="EY8" s="114" t="s">
        <v>76</v>
      </c>
      <c r="EZ8" s="95"/>
      <c r="FA8" s="96"/>
      <c r="FB8" s="114" t="s">
        <v>77</v>
      </c>
      <c r="FC8" s="95"/>
      <c r="FD8" s="96"/>
      <c r="FE8" s="114" t="s">
        <v>78</v>
      </c>
      <c r="FF8" s="95"/>
      <c r="FG8" s="96"/>
      <c r="FH8" s="115" t="s">
        <v>79</v>
      </c>
      <c r="FI8" s="95"/>
      <c r="FJ8" s="96"/>
    </row>
    <row r="9" spans="1:166">
      <c r="B9" s="5" t="s">
        <v>4</v>
      </c>
      <c r="C9" s="6">
        <f t="shared" ref="C9:E9" si="0">C12+C14</f>
        <v>39564</v>
      </c>
      <c r="D9" s="6">
        <f t="shared" si="0"/>
        <v>40429</v>
      </c>
      <c r="E9" s="6">
        <f t="shared" si="0"/>
        <v>41306</v>
      </c>
      <c r="F9" s="23"/>
      <c r="H9" s="25" t="s">
        <v>80</v>
      </c>
      <c r="I9" s="26">
        <v>16</v>
      </c>
      <c r="J9" s="26">
        <v>16</v>
      </c>
      <c r="K9" s="26">
        <v>16</v>
      </c>
      <c r="Z9" s="2" t="s">
        <v>81</v>
      </c>
      <c r="AA9" s="93"/>
      <c r="AB9" s="93"/>
      <c r="AC9" s="93"/>
      <c r="AP9" s="93"/>
      <c r="AQ9" s="22">
        <v>2017</v>
      </c>
      <c r="AR9" s="22">
        <v>2018</v>
      </c>
      <c r="AS9" s="24">
        <v>2019</v>
      </c>
      <c r="AT9" s="22">
        <v>2017</v>
      </c>
      <c r="AU9" s="22">
        <v>2018</v>
      </c>
      <c r="AV9" s="24">
        <v>2019</v>
      </c>
      <c r="AW9" s="22">
        <v>2017</v>
      </c>
      <c r="AX9" s="22">
        <v>2018</v>
      </c>
      <c r="AY9" s="24">
        <v>2019</v>
      </c>
      <c r="AZ9" s="22">
        <v>2017</v>
      </c>
      <c r="BA9" s="22">
        <v>2018</v>
      </c>
      <c r="BB9" s="24">
        <v>2019</v>
      </c>
      <c r="BC9" s="22">
        <v>2017</v>
      </c>
      <c r="BD9" s="22">
        <v>2018</v>
      </c>
      <c r="BE9" s="24">
        <v>2019</v>
      </c>
      <c r="BF9" s="22">
        <v>2017</v>
      </c>
      <c r="BG9" s="22">
        <v>2018</v>
      </c>
      <c r="BH9" s="24">
        <v>2019</v>
      </c>
      <c r="BI9" s="22">
        <v>2017</v>
      </c>
      <c r="BJ9" s="22">
        <v>2018</v>
      </c>
      <c r="BK9" s="24">
        <v>2019</v>
      </c>
      <c r="BL9" s="27"/>
      <c r="BM9" s="22">
        <v>2017</v>
      </c>
      <c r="BN9" s="22">
        <v>2018</v>
      </c>
      <c r="BO9" s="24">
        <v>2019</v>
      </c>
      <c r="BP9" s="22">
        <v>2017</v>
      </c>
      <c r="BQ9" s="22">
        <v>2018</v>
      </c>
      <c r="BR9" s="24">
        <v>2019</v>
      </c>
      <c r="BS9" s="22">
        <v>2017</v>
      </c>
      <c r="BT9" s="22">
        <v>2018</v>
      </c>
      <c r="BU9" s="24">
        <v>2019</v>
      </c>
      <c r="BV9" s="22">
        <v>2017</v>
      </c>
      <c r="BW9" s="22">
        <v>2018</v>
      </c>
      <c r="BX9" s="24">
        <v>2019</v>
      </c>
      <c r="BY9" s="22">
        <v>2017</v>
      </c>
      <c r="BZ9" s="22">
        <v>2018</v>
      </c>
      <c r="CA9" s="24">
        <v>2019</v>
      </c>
      <c r="CB9" s="22">
        <v>2017</v>
      </c>
      <c r="CC9" s="22">
        <v>2018</v>
      </c>
      <c r="CD9" s="24">
        <v>2019</v>
      </c>
      <c r="CE9" s="22">
        <v>2017</v>
      </c>
      <c r="CF9" s="22">
        <v>2018</v>
      </c>
      <c r="CG9" s="24">
        <v>2019</v>
      </c>
      <c r="CH9" s="22">
        <v>2017</v>
      </c>
      <c r="CI9" s="22">
        <v>2018</v>
      </c>
      <c r="CJ9" s="24">
        <v>2019</v>
      </c>
      <c r="CK9" s="22">
        <v>2017</v>
      </c>
      <c r="CL9" s="22">
        <v>2018</v>
      </c>
      <c r="CM9" s="24">
        <v>2019</v>
      </c>
      <c r="CN9" s="22">
        <v>2017</v>
      </c>
      <c r="CO9" s="22">
        <v>2018</v>
      </c>
      <c r="CP9" s="24">
        <v>2019</v>
      </c>
      <c r="CQ9" s="22">
        <v>2017</v>
      </c>
      <c r="CR9" s="22">
        <v>2018</v>
      </c>
      <c r="CS9" s="24">
        <v>2019</v>
      </c>
      <c r="CT9" s="22">
        <v>2017</v>
      </c>
      <c r="CU9" s="22">
        <v>2018</v>
      </c>
      <c r="CV9" s="24">
        <v>2019</v>
      </c>
      <c r="CW9" s="22">
        <v>2017</v>
      </c>
      <c r="CX9" s="22">
        <v>2018</v>
      </c>
      <c r="CY9" s="24">
        <v>2019</v>
      </c>
      <c r="CZ9" s="22">
        <v>2017</v>
      </c>
      <c r="DA9" s="22">
        <v>2018</v>
      </c>
      <c r="DB9" s="24">
        <v>2019</v>
      </c>
      <c r="DC9" s="22">
        <v>2017</v>
      </c>
      <c r="DD9" s="22">
        <v>2018</v>
      </c>
      <c r="DE9" s="24">
        <v>2019</v>
      </c>
      <c r="DF9" s="22">
        <v>2017</v>
      </c>
      <c r="DG9" s="22">
        <v>2018</v>
      </c>
      <c r="DH9" s="24">
        <v>2019</v>
      </c>
      <c r="DI9" s="22">
        <v>2017</v>
      </c>
      <c r="DJ9" s="22">
        <v>2018</v>
      </c>
      <c r="DK9" s="24">
        <v>2019</v>
      </c>
      <c r="DL9" s="22">
        <v>2017</v>
      </c>
      <c r="DM9" s="22">
        <v>2018</v>
      </c>
      <c r="DN9" s="24">
        <v>2019</v>
      </c>
      <c r="DO9" s="22">
        <v>2017</v>
      </c>
      <c r="DP9" s="22">
        <v>2018</v>
      </c>
      <c r="DQ9" s="24">
        <v>2019</v>
      </c>
      <c r="DR9" s="22">
        <v>2017</v>
      </c>
      <c r="DS9" s="22">
        <v>2018</v>
      </c>
      <c r="DT9" s="24">
        <v>2019</v>
      </c>
      <c r="DU9" s="22">
        <v>2017</v>
      </c>
      <c r="DV9" s="22">
        <v>2018</v>
      </c>
      <c r="DW9" s="24">
        <v>2019</v>
      </c>
      <c r="DX9" s="22">
        <v>2017</v>
      </c>
      <c r="DY9" s="22">
        <v>2018</v>
      </c>
      <c r="DZ9" s="24">
        <v>2019</v>
      </c>
      <c r="EA9" s="22">
        <v>2017</v>
      </c>
      <c r="EB9" s="22">
        <v>2018</v>
      </c>
      <c r="EC9" s="24">
        <v>2019</v>
      </c>
      <c r="ED9" s="22">
        <v>2017</v>
      </c>
      <c r="EE9" s="22">
        <v>2018</v>
      </c>
      <c r="EF9" s="24">
        <v>2019</v>
      </c>
      <c r="EG9" s="22">
        <v>2017</v>
      </c>
      <c r="EH9" s="22">
        <v>2018</v>
      </c>
      <c r="EI9" s="24">
        <v>2019</v>
      </c>
      <c r="EJ9" s="22">
        <v>2017</v>
      </c>
      <c r="EK9" s="22">
        <v>2018</v>
      </c>
      <c r="EL9" s="24">
        <v>2019</v>
      </c>
      <c r="EM9" s="22">
        <v>2017</v>
      </c>
      <c r="EN9" s="22">
        <v>2018</v>
      </c>
      <c r="EO9" s="24">
        <v>2019</v>
      </c>
      <c r="EP9" s="22">
        <v>2017</v>
      </c>
      <c r="EQ9" s="22">
        <v>2018</v>
      </c>
      <c r="ER9" s="24">
        <v>2019</v>
      </c>
      <c r="ES9" s="22">
        <v>2017</v>
      </c>
      <c r="ET9" s="22">
        <v>2018</v>
      </c>
      <c r="EU9" s="24">
        <v>2019</v>
      </c>
      <c r="EV9" s="22">
        <v>2017</v>
      </c>
      <c r="EW9" s="22">
        <v>2018</v>
      </c>
      <c r="EX9" s="24">
        <v>2019</v>
      </c>
      <c r="EY9" s="22">
        <v>2017</v>
      </c>
      <c r="EZ9" s="22">
        <v>2018</v>
      </c>
      <c r="FA9" s="24">
        <v>2019</v>
      </c>
      <c r="FB9" s="22">
        <v>2017</v>
      </c>
      <c r="FC9" s="22">
        <v>2018</v>
      </c>
      <c r="FD9" s="24">
        <v>2019</v>
      </c>
      <c r="FE9" s="22">
        <v>2017</v>
      </c>
      <c r="FF9" s="22">
        <v>2018</v>
      </c>
      <c r="FG9" s="24">
        <v>2019</v>
      </c>
      <c r="FH9" s="22">
        <v>2017</v>
      </c>
      <c r="FI9" s="22">
        <v>2018</v>
      </c>
      <c r="FJ9" s="24">
        <v>2019</v>
      </c>
    </row>
    <row r="10" spans="1:166">
      <c r="B10" s="32" t="s">
        <v>82</v>
      </c>
      <c r="C10" s="33">
        <f>(C9/(C9+D9+E9))*100</f>
        <v>32.616921821284592</v>
      </c>
      <c r="D10" s="33">
        <f>(D9/(C9+D9+E9))*100</f>
        <v>33.330035696914237</v>
      </c>
      <c r="E10" s="34">
        <f>(E9/(C9+D9+E9))*100</f>
        <v>34.053042481801171</v>
      </c>
      <c r="H10" s="5" t="s">
        <v>83</v>
      </c>
      <c r="I10" s="6">
        <v>37401</v>
      </c>
      <c r="J10" s="6">
        <v>36261</v>
      </c>
      <c r="K10" s="6">
        <v>35955</v>
      </c>
      <c r="Z10" s="5" t="s">
        <v>84</v>
      </c>
      <c r="AA10" s="35">
        <v>19821928244</v>
      </c>
      <c r="AB10" s="35">
        <v>20294074906</v>
      </c>
      <c r="AC10" s="35">
        <v>20058001575</v>
      </c>
      <c r="AP10" s="5" t="s">
        <v>87</v>
      </c>
      <c r="AQ10" s="5">
        <v>77</v>
      </c>
      <c r="AR10" s="5">
        <v>81</v>
      </c>
      <c r="AS10" s="5">
        <v>96</v>
      </c>
      <c r="AT10" s="5">
        <v>73</v>
      </c>
      <c r="AU10" s="5">
        <v>76</v>
      </c>
      <c r="AV10" s="5">
        <v>92</v>
      </c>
      <c r="AW10" s="5">
        <v>4</v>
      </c>
      <c r="AX10" s="5">
        <v>5</v>
      </c>
      <c r="AY10" s="5">
        <v>4</v>
      </c>
      <c r="AZ10" s="5">
        <v>76</v>
      </c>
      <c r="BA10" s="5">
        <v>80</v>
      </c>
      <c r="BB10" s="5">
        <v>96</v>
      </c>
      <c r="BC10" s="5">
        <v>1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36"/>
      <c r="BM10" s="5">
        <v>277683689</v>
      </c>
      <c r="BN10" s="5">
        <v>446287452</v>
      </c>
      <c r="BO10" s="5">
        <v>425756232</v>
      </c>
      <c r="BP10" s="5">
        <v>3530020000</v>
      </c>
      <c r="BQ10" s="5">
        <v>77000000</v>
      </c>
      <c r="BR10" s="5">
        <v>125000000</v>
      </c>
      <c r="BS10" s="5">
        <v>307703689</v>
      </c>
      <c r="BT10" s="5">
        <v>523287452</v>
      </c>
      <c r="BU10" s="5">
        <v>31250000</v>
      </c>
      <c r="BV10" s="5">
        <v>3520000000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/>
      <c r="CF10" s="5"/>
      <c r="CG10" s="5"/>
      <c r="CH10" s="5">
        <v>365</v>
      </c>
      <c r="CI10" s="5">
        <v>332</v>
      </c>
      <c r="CJ10" s="5">
        <v>343</v>
      </c>
      <c r="CK10" s="5">
        <v>9</v>
      </c>
      <c r="CL10" s="5">
        <v>5</v>
      </c>
      <c r="CM10" s="5">
        <v>29</v>
      </c>
      <c r="CN10" s="5">
        <v>9</v>
      </c>
      <c r="CO10" s="5">
        <v>5</v>
      </c>
      <c r="CP10" s="5">
        <v>29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20</v>
      </c>
      <c r="DD10" s="5">
        <v>23</v>
      </c>
      <c r="DE10" s="5">
        <v>18</v>
      </c>
      <c r="DF10" s="5">
        <v>0</v>
      </c>
      <c r="DG10" s="5">
        <v>0</v>
      </c>
      <c r="DH10" s="5">
        <v>1</v>
      </c>
      <c r="DI10" s="5">
        <v>0</v>
      </c>
      <c r="DJ10" s="5">
        <v>0</v>
      </c>
      <c r="DK10" s="5">
        <v>1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/>
      <c r="DY10" s="5">
        <v>0</v>
      </c>
      <c r="DZ10" s="5">
        <v>0</v>
      </c>
      <c r="EA10" s="5">
        <v>0</v>
      </c>
      <c r="EB10" s="5">
        <v>0</v>
      </c>
      <c r="EC10" s="5">
        <v>1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1</v>
      </c>
      <c r="ER10" s="5">
        <v>0</v>
      </c>
      <c r="ES10" s="5">
        <v>1</v>
      </c>
      <c r="ET10" s="5">
        <v>2</v>
      </c>
      <c r="EU10" s="5">
        <v>1</v>
      </c>
      <c r="EV10" s="5">
        <v>0</v>
      </c>
      <c r="EW10" s="5">
        <v>1</v>
      </c>
      <c r="EX10" s="5">
        <v>1</v>
      </c>
      <c r="EY10" s="5">
        <v>1</v>
      </c>
      <c r="EZ10" s="5">
        <v>1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3</v>
      </c>
      <c r="FI10" s="5">
        <v>2</v>
      </c>
      <c r="FJ10" s="5">
        <v>2</v>
      </c>
    </row>
    <row r="11" spans="1:166" ht="15.75">
      <c r="B11" s="5" t="s">
        <v>5</v>
      </c>
      <c r="C11" s="5"/>
      <c r="D11" s="5"/>
      <c r="E11" s="5"/>
      <c r="H11" s="32" t="s">
        <v>82</v>
      </c>
      <c r="I11" s="39">
        <f>(I10/(I10+J10+K10))*100</f>
        <v>34.119707709570598</v>
      </c>
      <c r="J11" s="41">
        <f>(J10/(I10+J10+K10))*100</f>
        <v>33.079723035660528</v>
      </c>
      <c r="K11" s="41">
        <f>(K10/(I10+J10+K10))*100</f>
        <v>32.800569254768881</v>
      </c>
      <c r="Z11" s="32" t="s">
        <v>82</v>
      </c>
      <c r="AA11" s="42">
        <f t="shared" ref="AA11:AC11" si="1">(AA10/AA10)*100</f>
        <v>100</v>
      </c>
      <c r="AB11" s="42">
        <f t="shared" si="1"/>
        <v>100</v>
      </c>
      <c r="AC11" s="42">
        <f t="shared" si="1"/>
        <v>100</v>
      </c>
      <c r="AP11" s="43" t="s">
        <v>82</v>
      </c>
      <c r="AQ11" s="45">
        <f>(AQ10/(AQ10+AR10+AS10))*100</f>
        <v>30.314960629921263</v>
      </c>
      <c r="AR11" s="45">
        <f>(AR10/(AQ10+AR10+AS10))*100</f>
        <v>31.889763779527559</v>
      </c>
      <c r="AS11" s="45">
        <f>(AS10/(AQ10+AR10+AS10))*100</f>
        <v>37.795275590551178</v>
      </c>
      <c r="AT11" s="45">
        <f>(AT10/(AT10+AU10+AV10))*100</f>
        <v>30.290456431535269</v>
      </c>
      <c r="AU11" s="45">
        <f>(AU10/(AT10+AU10+AV10))*100</f>
        <v>31.535269709543567</v>
      </c>
      <c r="AV11" s="45">
        <f>(AV10/(AT10+AU10+AV10))*100</f>
        <v>38.174273858921161</v>
      </c>
      <c r="AW11" s="45">
        <f>(AW10/(AW10+AX10+AY10))*100</f>
        <v>30.76923076923077</v>
      </c>
      <c r="AX11" s="45">
        <f>(AX10/(AW10+AX10+AY10))*100</f>
        <v>38.461538461538467</v>
      </c>
      <c r="AY11" s="45">
        <f>(AY10/(AW10+AX10+AY10))*100</f>
        <v>30.76923076923077</v>
      </c>
      <c r="AZ11" s="45">
        <f>(AZ10/(AZ10+BA10+BB10))*100</f>
        <v>30.158730158730158</v>
      </c>
      <c r="BA11" s="45">
        <f>(BA10/(AZ10+BA10+BB10))*100</f>
        <v>31.746031746031743</v>
      </c>
      <c r="BB11" s="45">
        <f>(BB10/(AZ10+BA10+BB10))*100</f>
        <v>38.095238095238095</v>
      </c>
      <c r="BC11" s="45">
        <f>(BC10/(BC10+BD10+BE10))*100</f>
        <v>100</v>
      </c>
      <c r="BD11" s="45">
        <f>(BD10/(BC10+BD10+BE10))*100</f>
        <v>0</v>
      </c>
      <c r="BE11" s="45">
        <f>(BE10/(BC10+BD10+BE10))*100</f>
        <v>0</v>
      </c>
      <c r="BF11" s="45" t="e">
        <f>(BF10/(BF10+BG10+BH10))*100</f>
        <v>#DIV/0!</v>
      </c>
      <c r="BG11" s="45" t="e">
        <f>(BG10/(BF10+BG10+BH10))*100</f>
        <v>#DIV/0!</v>
      </c>
      <c r="BH11" s="45" t="e">
        <f>(BH10/(BF10+BG10+BH10))*100</f>
        <v>#DIV/0!</v>
      </c>
      <c r="BI11" s="45" t="e">
        <f>(BI10/(BI10+BJ10+BK10))*100</f>
        <v>#DIV/0!</v>
      </c>
      <c r="BJ11" s="45" t="e">
        <f>(BJ10/(BI10+BJ10+BK10))*100</f>
        <v>#DIV/0!</v>
      </c>
      <c r="BK11" s="45" t="e">
        <f>(BK10/(BI10+BJ10+BK10))*100</f>
        <v>#DIV/0!</v>
      </c>
      <c r="BL11" s="47"/>
      <c r="BM11" s="45">
        <f>(BM10/(BM10+BN10+BO10))*100</f>
        <v>24.152133411891899</v>
      </c>
      <c r="BN11" s="45">
        <f>(BN10/(BM10+BN10+BO10))*100</f>
        <v>38.816806703966336</v>
      </c>
      <c r="BO11" s="45">
        <f>(BO10/(BM10+BN10+BO10))*100</f>
        <v>37.031059884141769</v>
      </c>
      <c r="BP11" s="45">
        <f>(BP10/(BP10+BQ10+BR10))*100</f>
        <v>94.587381632467142</v>
      </c>
      <c r="BQ11" s="45">
        <f>(BQ10/(BP10+BQ10+BR10))*100</f>
        <v>2.063225813366488</v>
      </c>
      <c r="BR11" s="45">
        <f>(BR10/(BP10+BQ10+BR10))*100</f>
        <v>3.3493925541663763</v>
      </c>
      <c r="BS11" s="45">
        <f>(BS10/(BS10+BT10+BU10))*100</f>
        <v>35.686500489078384</v>
      </c>
      <c r="BT11" s="45">
        <f>(BT10/(BS10+BT10+BU10))*100</f>
        <v>60.689223364256051</v>
      </c>
      <c r="BU11" s="45">
        <f>(BU10/(BS10+BT10+BU10))*100</f>
        <v>3.6242761466655651</v>
      </c>
      <c r="BV11" s="45">
        <f>(BV10/(BV10+BW10+BX10))*100</f>
        <v>100</v>
      </c>
      <c r="BW11" s="45">
        <f>(BW10/(BV10+BW10+BX10))*100</f>
        <v>0</v>
      </c>
      <c r="BX11" s="45">
        <f>(BX10/(BV10+BW10+BX10))*100</f>
        <v>0</v>
      </c>
      <c r="BY11" s="45" t="e">
        <f>(BY10/(BY10+BZ10+CA10))*100</f>
        <v>#DIV/0!</v>
      </c>
      <c r="BZ11" s="45" t="e">
        <f>(BZ10/(BY10+BZ10+CA10))*100</f>
        <v>#DIV/0!</v>
      </c>
      <c r="CA11" s="45" t="e">
        <f>(CA10/(BY10+BZ10+CA10))*100</f>
        <v>#DIV/0!</v>
      </c>
      <c r="CB11" s="45" t="e">
        <f>(CB10/(CB10+CC10+CD10))*100</f>
        <v>#DIV/0!</v>
      </c>
      <c r="CC11" s="45" t="e">
        <f>(CC10/(CB10+CC10+CD10))*100</f>
        <v>#DIV/0!</v>
      </c>
      <c r="CD11" s="45" t="e">
        <f>(CD10/(CB10+CC10+CD10))*100</f>
        <v>#DIV/0!</v>
      </c>
      <c r="CE11" s="45" t="e">
        <f>(CE10/(CE10+CF10+CG10))*100</f>
        <v>#DIV/0!</v>
      </c>
      <c r="CF11" s="45" t="e">
        <f>(CF10/(CE10+CF10+CG10))*100</f>
        <v>#DIV/0!</v>
      </c>
      <c r="CG11" s="45" t="e">
        <f>(CG10/(CE10+CF10+CG10))*100</f>
        <v>#DIV/0!</v>
      </c>
      <c r="CH11" s="45">
        <f>(CH10/(CH10+CI10+CJ10))*100</f>
        <v>35.096153846153847</v>
      </c>
      <c r="CI11" s="45">
        <f>(CI10/(CH10+CI10+CJ10))*100</f>
        <v>31.92307692307692</v>
      </c>
      <c r="CJ11" s="45">
        <f>(CJ10/(CH10+CI10+CJ10))*100</f>
        <v>32.980769230769234</v>
      </c>
      <c r="CK11" s="45">
        <f>(CK10/(CK10+CL10+CM10))*100</f>
        <v>20.930232558139537</v>
      </c>
      <c r="CL11" s="45">
        <f>(CL10/(CK10+CL10+CM10))*100</f>
        <v>11.627906976744185</v>
      </c>
      <c r="CM11" s="45">
        <f>(CM10/(CK10+CL10+CM10))*100</f>
        <v>67.441860465116278</v>
      </c>
      <c r="CN11" s="45">
        <f>(CN10/(CN10+CO10+CP10))*100</f>
        <v>20.930232558139537</v>
      </c>
      <c r="CO11" s="45">
        <f>(CO10/(CN10+CO10+CP10))*100</f>
        <v>11.627906976744185</v>
      </c>
      <c r="CP11" s="45">
        <f>(CP10/(CN10+CO10+CP10))*100</f>
        <v>67.441860465116278</v>
      </c>
      <c r="CQ11" s="45" t="e">
        <f>(CQ10/(CQ10+CR10+CS10))*100</f>
        <v>#DIV/0!</v>
      </c>
      <c r="CR11" s="45" t="e">
        <f>(CR10/(CQ10+CR10+CS10))*100</f>
        <v>#DIV/0!</v>
      </c>
      <c r="CS11" s="45" t="e">
        <f>(CS10/(CQ10+CR10+CS10))*100</f>
        <v>#DIV/0!</v>
      </c>
      <c r="CT11" s="45" t="e">
        <f>(CT10/(CT10+CU10+CV10))*100</f>
        <v>#DIV/0!</v>
      </c>
      <c r="CU11" s="45" t="e">
        <f>(CU10/(CT10+CU10+CV10))*100</f>
        <v>#DIV/0!</v>
      </c>
      <c r="CV11" s="45" t="e">
        <f>(CV10/(CT10+CU10+CV10))*100</f>
        <v>#DIV/0!</v>
      </c>
      <c r="CW11" s="45" t="e">
        <f>(CW10/(CW10+CX10+CY10))*100</f>
        <v>#DIV/0!</v>
      </c>
      <c r="CX11" s="45" t="e">
        <f>(CX10/(CW10+CX10+CY10))*100</f>
        <v>#DIV/0!</v>
      </c>
      <c r="CY11" s="45" t="e">
        <f>(CY10/(CW10+CX10+CY10))*100</f>
        <v>#DIV/0!</v>
      </c>
      <c r="CZ11" s="45" t="e">
        <f>(CZ10/(CZ10+DA10+DB10))*100</f>
        <v>#DIV/0!</v>
      </c>
      <c r="DA11" s="45" t="e">
        <f>(DA10/(CZ10+DA10+DB10))*100</f>
        <v>#DIV/0!</v>
      </c>
      <c r="DB11" s="45" t="e">
        <f>(DB10/(CZ10+DA10+DB10))*100</f>
        <v>#DIV/0!</v>
      </c>
      <c r="DC11" s="45">
        <f>(DC10/(DC10+DD10+DE10))*100</f>
        <v>32.786885245901637</v>
      </c>
      <c r="DD11" s="45">
        <f>(DD10/(DC10+DD10+DE10))*100</f>
        <v>37.704918032786885</v>
      </c>
      <c r="DE11" s="45">
        <f>(DE10/(DC10+DD10+DE10))*100</f>
        <v>29.508196721311474</v>
      </c>
      <c r="DF11" s="45">
        <f>(DF10/(DF10+DG10+DH10))*100</f>
        <v>0</v>
      </c>
      <c r="DG11" s="45">
        <f>(DG10/(DF10+DG10+DH10))*100</f>
        <v>0</v>
      </c>
      <c r="DH11" s="45">
        <f>(DH10/(DF10+DG10+DH10))*100</f>
        <v>100</v>
      </c>
      <c r="DI11" s="45">
        <f>(DI10/(DI10+DJ10+DK10))*100</f>
        <v>0</v>
      </c>
      <c r="DJ11" s="45">
        <f>(DJ10/(DI10+DJ10+DK10))*100</f>
        <v>0</v>
      </c>
      <c r="DK11" s="45">
        <f>(DK10/(DI10+DJ10+DK10))*100</f>
        <v>100</v>
      </c>
      <c r="DL11" s="45" t="e">
        <f>(DL10/(DL10+DM10+DN10))*100</f>
        <v>#DIV/0!</v>
      </c>
      <c r="DM11" s="45" t="e">
        <f>(DM10/(DL10+DM10+DN10))*100</f>
        <v>#DIV/0!</v>
      </c>
      <c r="DN11" s="45" t="e">
        <f>(DN10/(DL10+DM10+DN10))*100</f>
        <v>#DIV/0!</v>
      </c>
      <c r="DO11" s="45" t="e">
        <f>(DO10/(DO10+DP10+DQ10))*100</f>
        <v>#DIV/0!</v>
      </c>
      <c r="DP11" s="45" t="e">
        <f>(DP10/(DO10+DP10+DQ10))*100</f>
        <v>#DIV/0!</v>
      </c>
      <c r="DQ11" s="45" t="e">
        <f>(DQ10/(DO10+DP10+DQ10))*100</f>
        <v>#DIV/0!</v>
      </c>
      <c r="DR11" s="45" t="e">
        <f>(DR10/(DR10+DS10+DT10))*100</f>
        <v>#DIV/0!</v>
      </c>
      <c r="DS11" s="45" t="e">
        <f>(DS10/(DR10+DS10+DT10))*100</f>
        <v>#DIV/0!</v>
      </c>
      <c r="DT11" s="45" t="e">
        <f>(DT10/(DR10+DS10+DT10))*100</f>
        <v>#DIV/0!</v>
      </c>
      <c r="DU11" s="45" t="e">
        <f>(DU10/(DU10+DV10+DW10))*100</f>
        <v>#DIV/0!</v>
      </c>
      <c r="DV11" s="45" t="e">
        <f>(DV10/(DU10+DV10+DW10))*100</f>
        <v>#DIV/0!</v>
      </c>
      <c r="DW11" s="45" t="e">
        <f>(DW10/(DU10+DV10+DW10))*100</f>
        <v>#DIV/0!</v>
      </c>
      <c r="DX11" s="45" t="e">
        <f>(DX10/(DX10+DY10+DZ10))*100</f>
        <v>#DIV/0!</v>
      </c>
      <c r="DY11" s="45" t="e">
        <f>(DY10/(DX10+DY10+DZ10))*100</f>
        <v>#DIV/0!</v>
      </c>
      <c r="DZ11" s="45" t="e">
        <f>(DZ10/(DX10+DY10+DZ10))*100</f>
        <v>#DIV/0!</v>
      </c>
      <c r="EA11" s="45">
        <f>(EA10/(EA10+EB10+EC10))*100</f>
        <v>0</v>
      </c>
      <c r="EB11" s="45">
        <f>(EB10/(EA10+EB10+EC10))*100</f>
        <v>0</v>
      </c>
      <c r="EC11" s="45">
        <f>(EC10/(EA10+EB10+EC10))*100</f>
        <v>100</v>
      </c>
      <c r="ED11" s="45" t="e">
        <f>(ED10/(ED10+EE10+EF10))*100</f>
        <v>#DIV/0!</v>
      </c>
      <c r="EE11" s="45" t="e">
        <f>(EE10/(ED10+EE10+EF10))*100</f>
        <v>#DIV/0!</v>
      </c>
      <c r="EF11" s="45" t="e">
        <f>(EF10/(ED10+EE10+EF10))*100</f>
        <v>#DIV/0!</v>
      </c>
      <c r="EG11" s="45" t="e">
        <f>(EG10/(EG10+EH10+EI10))*100</f>
        <v>#DIV/0!</v>
      </c>
      <c r="EH11" s="45" t="e">
        <f>(EH10/(EG10+EH10+EI10))*100</f>
        <v>#DIV/0!</v>
      </c>
      <c r="EI11" s="45" t="e">
        <f>(EI10/(EG10+EH10+EI10))*100</f>
        <v>#DIV/0!</v>
      </c>
      <c r="EJ11" s="45" t="e">
        <f>(EJ10/(EJ10+EK10+EL10))*100</f>
        <v>#DIV/0!</v>
      </c>
      <c r="EK11" s="45" t="e">
        <f>(EK10/(EJ10+EK10+EL10))*100</f>
        <v>#DIV/0!</v>
      </c>
      <c r="EL11" s="45" t="e">
        <f>(EL10/(EJ10+EK10+EL10))*100</f>
        <v>#DIV/0!</v>
      </c>
      <c r="EM11" s="45" t="e">
        <f>(EM10/(EM10+EN10+EO10))*100</f>
        <v>#DIV/0!</v>
      </c>
      <c r="EN11" s="45" t="e">
        <f>(EN10/(EM10+EN10+EO10))*100</f>
        <v>#DIV/0!</v>
      </c>
      <c r="EO11" s="45" t="e">
        <f>(EO10/(EM10+EN10+EO10))*100</f>
        <v>#DIV/0!</v>
      </c>
      <c r="EP11" s="45">
        <f>(EP10/(EP10+EQ10+ER10))*100</f>
        <v>0</v>
      </c>
      <c r="EQ11" s="45">
        <f>(EQ10/(EP10+EQ10+ER10))*100</f>
        <v>100</v>
      </c>
      <c r="ER11" s="45">
        <f>(ER10/(EP10+EQ10+ER10))*100</f>
        <v>0</v>
      </c>
      <c r="ES11" s="45">
        <f>(ES10/(ES10+ET10+EU10))*100</f>
        <v>25</v>
      </c>
      <c r="ET11" s="45">
        <f>(ET10/(ES10+ET10+EU10))*100</f>
        <v>50</v>
      </c>
      <c r="EU11" s="45">
        <f>(EU10/(ES10+ET10+EU10))*100</f>
        <v>25</v>
      </c>
      <c r="EV11" s="45">
        <f>(EV10/(EV10+EW10+EX10))*100</f>
        <v>0</v>
      </c>
      <c r="EW11" s="45">
        <f>(EW10/(EV10+EW10+EX10))*100</f>
        <v>50</v>
      </c>
      <c r="EX11" s="45">
        <f>(EX10/(EV10+EW10+EX10))*100</f>
        <v>50</v>
      </c>
      <c r="EY11" s="45">
        <f>(EY10/(EY10+EZ10+FA10))*100</f>
        <v>50</v>
      </c>
      <c r="EZ11" s="45">
        <f>(EZ10/(EY10+EZ10+FA10))*100</f>
        <v>50</v>
      </c>
      <c r="FA11" s="45">
        <f>(FA10/(EY10+EZ10+FA10))*100</f>
        <v>0</v>
      </c>
      <c r="FB11" s="45" t="e">
        <f>(FB10/(FB10+FC10+FD10))*100</f>
        <v>#DIV/0!</v>
      </c>
      <c r="FC11" s="45" t="e">
        <f>(FC10/(FB10+FC10+FD10))*100</f>
        <v>#DIV/0!</v>
      </c>
      <c r="FD11" s="45" t="e">
        <f>(FD10/(FB10+FC10+FD10))*100</f>
        <v>#DIV/0!</v>
      </c>
      <c r="FE11" s="45" t="e">
        <f>(FE10/(FE10+FF10+FG10))*100</f>
        <v>#DIV/0!</v>
      </c>
      <c r="FF11" s="45" t="e">
        <f>(FF10/(FE10+FF10+FG10))*100</f>
        <v>#DIV/0!</v>
      </c>
      <c r="FG11" s="45" t="e">
        <f>(FG10/(FE10+FF10+FG10))*100</f>
        <v>#DIV/0!</v>
      </c>
      <c r="FH11" s="45">
        <f>(FH10/(FH10+FI10+FJ10))*100</f>
        <v>42.857142857142854</v>
      </c>
      <c r="FI11" s="45">
        <f>(FI10/(FH10+FI10+FJ10))*100</f>
        <v>28.571428571428569</v>
      </c>
      <c r="FJ11" s="45">
        <f>(FJ10/(FH10+FI10+FJ10))*100</f>
        <v>28.571428571428569</v>
      </c>
    </row>
    <row r="12" spans="1:166">
      <c r="B12" s="7" t="s">
        <v>6</v>
      </c>
      <c r="C12" s="6">
        <v>19608</v>
      </c>
      <c r="D12" s="6">
        <v>20059</v>
      </c>
      <c r="E12" s="6">
        <v>20516</v>
      </c>
      <c r="I12" s="23"/>
      <c r="J12" s="23"/>
      <c r="K12" s="23"/>
      <c r="Z12" s="5" t="s">
        <v>88</v>
      </c>
      <c r="AA12" s="35">
        <v>2976444454</v>
      </c>
      <c r="AB12" s="35">
        <v>2422464639</v>
      </c>
      <c r="AC12" s="35">
        <v>2699454546.5</v>
      </c>
    </row>
    <row r="13" spans="1:166">
      <c r="B13" s="32" t="s">
        <v>82</v>
      </c>
      <c r="C13" s="34">
        <f t="shared" ref="C13:E13" si="2">(C12/C9)*100</f>
        <v>49.560206248104336</v>
      </c>
      <c r="D13" s="33">
        <f t="shared" si="2"/>
        <v>49.615375102030725</v>
      </c>
      <c r="E13" s="33">
        <f t="shared" si="2"/>
        <v>49.668329056311435</v>
      </c>
      <c r="H13" s="5" t="s">
        <v>89</v>
      </c>
      <c r="I13" s="6"/>
      <c r="J13" s="6"/>
      <c r="K13" s="6"/>
      <c r="Z13" s="32" t="s">
        <v>82</v>
      </c>
      <c r="AA13" s="49">
        <f t="shared" ref="AA13:AC13" si="3">(AA12/AA10)*100</f>
        <v>15.015917812642446</v>
      </c>
      <c r="AB13" s="49">
        <f t="shared" si="3"/>
        <v>11.936807419015643</v>
      </c>
      <c r="AC13" s="49">
        <f t="shared" si="3"/>
        <v>13.458242768634342</v>
      </c>
    </row>
    <row r="14" spans="1:166">
      <c r="B14" s="7" t="s">
        <v>7</v>
      </c>
      <c r="C14" s="6">
        <v>19956</v>
      </c>
      <c r="D14" s="6">
        <v>20370</v>
      </c>
      <c r="E14" s="6">
        <v>20790</v>
      </c>
      <c r="H14" s="7" t="s">
        <v>6</v>
      </c>
      <c r="I14" s="6">
        <f>(I10)*51%</f>
        <v>19074.510000000002</v>
      </c>
      <c r="J14" s="6">
        <f>(J10)*50%</f>
        <v>18130.5</v>
      </c>
      <c r="K14" s="6">
        <f>(K10)*51%</f>
        <v>18337.05</v>
      </c>
      <c r="Z14" s="5" t="s">
        <v>90</v>
      </c>
      <c r="AA14" s="50">
        <v>10221041977</v>
      </c>
      <c r="AB14" s="50">
        <v>10893296158</v>
      </c>
      <c r="AC14" s="35">
        <v>10557169067.5</v>
      </c>
    </row>
    <row r="15" spans="1:166">
      <c r="B15" s="32" t="s">
        <v>82</v>
      </c>
      <c r="C15" s="34">
        <f t="shared" ref="C15:E15" si="4">(C14/C9)*100</f>
        <v>50.439793751895664</v>
      </c>
      <c r="D15" s="33">
        <f t="shared" si="4"/>
        <v>50.384624897969275</v>
      </c>
      <c r="E15" s="33">
        <f t="shared" si="4"/>
        <v>50.331670943688565</v>
      </c>
      <c r="H15" s="32" t="s">
        <v>82</v>
      </c>
      <c r="I15" s="39">
        <f t="shared" ref="I15:K15" si="5">(I14/(I14+I16))*100</f>
        <v>51</v>
      </c>
      <c r="J15" s="39">
        <f t="shared" si="5"/>
        <v>50</v>
      </c>
      <c r="K15" s="39">
        <f t="shared" si="5"/>
        <v>51</v>
      </c>
      <c r="Z15" s="32" t="s">
        <v>82</v>
      </c>
      <c r="AA15" s="49">
        <f t="shared" ref="AA15:AC15" si="6">(AA14/AA10)*100</f>
        <v>51.564317311530274</v>
      </c>
      <c r="AB15" s="49">
        <f t="shared" si="6"/>
        <v>53.677224551779723</v>
      </c>
      <c r="AC15" s="49">
        <f t="shared" si="6"/>
        <v>52.633204898429668</v>
      </c>
    </row>
    <row r="16" spans="1:166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f>(I10)*49%</f>
        <v>18326.489999999998</v>
      </c>
      <c r="J16" s="6">
        <f>(J10)*50%</f>
        <v>18130.5</v>
      </c>
      <c r="K16" s="6">
        <f>(K10)*49%</f>
        <v>17617.95</v>
      </c>
      <c r="Z16" s="5" t="s">
        <v>91</v>
      </c>
      <c r="AA16" s="50">
        <v>834932345</v>
      </c>
      <c r="AB16" s="50">
        <v>920453235</v>
      </c>
      <c r="AC16" s="50">
        <v>928345765</v>
      </c>
    </row>
    <row r="17" spans="2:29">
      <c r="B17" s="52" t="s">
        <v>10</v>
      </c>
      <c r="C17" s="26">
        <v>5476</v>
      </c>
      <c r="D17" s="26">
        <v>5578</v>
      </c>
      <c r="E17" s="26">
        <v>5679</v>
      </c>
      <c r="H17" s="32" t="s">
        <v>82</v>
      </c>
      <c r="I17" s="34">
        <f t="shared" ref="I17:K17" si="7">(I16/(I14+I16))*100</f>
        <v>48.999999999999993</v>
      </c>
      <c r="J17" s="34">
        <f t="shared" si="7"/>
        <v>50</v>
      </c>
      <c r="K17" s="34">
        <f t="shared" si="7"/>
        <v>49.000000000000007</v>
      </c>
      <c r="Z17" s="32" t="s">
        <v>82</v>
      </c>
      <c r="AA17" s="49">
        <f t="shared" ref="AA17:AC17" si="8">(AA16/AA10)*100</f>
        <v>4.2121651068569976</v>
      </c>
      <c r="AB17" s="39">
        <f t="shared" si="8"/>
        <v>4.5355762175090106</v>
      </c>
      <c r="AC17" s="39">
        <f t="shared" si="8"/>
        <v>4.6283063720419513</v>
      </c>
    </row>
    <row r="18" spans="2:29">
      <c r="B18" s="53" t="s">
        <v>11</v>
      </c>
      <c r="C18" s="26">
        <v>5149</v>
      </c>
      <c r="D18" s="26">
        <v>5244</v>
      </c>
      <c r="E18" s="26">
        <v>5340</v>
      </c>
      <c r="H18" s="5" t="s">
        <v>92</v>
      </c>
      <c r="I18" s="6"/>
      <c r="J18" s="6"/>
      <c r="K18" s="6"/>
      <c r="AB18" s="54"/>
    </row>
    <row r="19" spans="2:29">
      <c r="B19" s="52" t="s">
        <v>12</v>
      </c>
      <c r="C19" s="26">
        <v>4919</v>
      </c>
      <c r="D19" s="26">
        <v>4969</v>
      </c>
      <c r="E19" s="26">
        <v>5016</v>
      </c>
      <c r="H19" s="7" t="s">
        <v>93</v>
      </c>
      <c r="I19" s="6">
        <v>35630</v>
      </c>
      <c r="J19" s="6">
        <v>34470</v>
      </c>
      <c r="K19" s="6">
        <v>34136</v>
      </c>
      <c r="Z19" s="2" t="s">
        <v>94</v>
      </c>
      <c r="AA19" s="5"/>
      <c r="AB19" s="5"/>
      <c r="AC19" s="5"/>
    </row>
    <row r="20" spans="2:29">
      <c r="B20" s="52" t="s">
        <v>13</v>
      </c>
      <c r="C20" s="26">
        <v>4523</v>
      </c>
      <c r="D20" s="26">
        <v>4583</v>
      </c>
      <c r="E20" s="26">
        <v>4650</v>
      </c>
      <c r="H20" s="32" t="s">
        <v>82</v>
      </c>
      <c r="I20" s="39">
        <f t="shared" ref="I20:K20" si="9">(I19/(I19+I21+I23))*100</f>
        <v>95.264832491109857</v>
      </c>
      <c r="J20" s="39">
        <f t="shared" si="9"/>
        <v>95.060809133780097</v>
      </c>
      <c r="K20" s="39">
        <f t="shared" si="9"/>
        <v>94.94089834515367</v>
      </c>
      <c r="Z20" s="5" t="s">
        <v>95</v>
      </c>
      <c r="AA20" s="6">
        <f t="shared" ref="AA20:AC20" si="10">AA23+AA25</f>
        <v>28939</v>
      </c>
      <c r="AB20" s="6">
        <f t="shared" si="10"/>
        <v>29607</v>
      </c>
      <c r="AC20" s="6">
        <f t="shared" si="10"/>
        <v>30287</v>
      </c>
    </row>
    <row r="21" spans="2:29" ht="15.75" customHeight="1">
      <c r="B21" s="52" t="s">
        <v>14</v>
      </c>
      <c r="C21" s="26">
        <v>3930</v>
      </c>
      <c r="D21" s="26">
        <v>4033</v>
      </c>
      <c r="E21" s="26">
        <v>4124</v>
      </c>
      <c r="H21" s="7" t="s">
        <v>96</v>
      </c>
      <c r="I21" s="6">
        <v>942</v>
      </c>
      <c r="J21" s="6">
        <v>969</v>
      </c>
      <c r="K21" s="6">
        <v>1000</v>
      </c>
      <c r="Z21" s="32" t="s">
        <v>82</v>
      </c>
      <c r="AA21" s="42">
        <f t="shared" ref="AA21:AC21" si="11">(AA20/AA20)*100</f>
        <v>100</v>
      </c>
      <c r="AB21" s="42">
        <f t="shared" si="11"/>
        <v>100</v>
      </c>
      <c r="AC21" s="42">
        <f t="shared" si="11"/>
        <v>100</v>
      </c>
    </row>
    <row r="22" spans="2:29" ht="15.75" customHeight="1">
      <c r="B22" s="52" t="s">
        <v>15</v>
      </c>
      <c r="C22" s="26">
        <v>3179</v>
      </c>
      <c r="D22" s="26">
        <v>3299</v>
      </c>
      <c r="E22" s="26">
        <v>3421</v>
      </c>
      <c r="H22" s="32" t="s">
        <v>82</v>
      </c>
      <c r="I22" s="49">
        <f t="shared" ref="I22:K22" si="12">(I21/(I19+I21+I23))*100</f>
        <v>2.5186492339777011</v>
      </c>
      <c r="J22" s="39">
        <f t="shared" si="12"/>
        <v>2.6722925457102673</v>
      </c>
      <c r="K22" s="49">
        <f t="shared" si="12"/>
        <v>2.781254345709915</v>
      </c>
      <c r="Z22" s="5" t="s">
        <v>97</v>
      </c>
      <c r="AA22" s="5"/>
      <c r="AB22" s="5"/>
      <c r="AC22" s="5"/>
    </row>
    <row r="23" spans="2:29" ht="15.75" customHeight="1">
      <c r="B23" s="52" t="s">
        <v>16</v>
      </c>
      <c r="C23" s="26">
        <v>2625</v>
      </c>
      <c r="D23" s="26">
        <v>2687</v>
      </c>
      <c r="E23" s="26">
        <v>2759</v>
      </c>
      <c r="H23" s="7" t="s">
        <v>98</v>
      </c>
      <c r="I23" s="6">
        <v>829</v>
      </c>
      <c r="J23" s="6">
        <v>822</v>
      </c>
      <c r="K23" s="6">
        <v>819</v>
      </c>
      <c r="Z23" s="7" t="s">
        <v>6</v>
      </c>
      <c r="AA23" s="6">
        <v>14306</v>
      </c>
      <c r="AB23" s="6">
        <v>14659</v>
      </c>
      <c r="AC23" s="6">
        <v>15017</v>
      </c>
    </row>
    <row r="24" spans="2:29" ht="15.75" customHeight="1">
      <c r="B24" s="52" t="s">
        <v>17</v>
      </c>
      <c r="C24" s="26">
        <v>2240</v>
      </c>
      <c r="D24" s="26">
        <v>2295</v>
      </c>
      <c r="E24" s="26">
        <v>2350</v>
      </c>
      <c r="H24" s="32" t="s">
        <v>82</v>
      </c>
      <c r="I24" s="49">
        <f t="shared" ref="I24:K24" si="13">(I23/(I19+I21+I23))*100</f>
        <v>2.2165182749124357</v>
      </c>
      <c r="J24" s="49">
        <f t="shared" si="13"/>
        <v>2.2668983205096382</v>
      </c>
      <c r="K24" s="49">
        <f t="shared" si="13"/>
        <v>2.2778473091364204</v>
      </c>
      <c r="Z24" s="32" t="s">
        <v>82</v>
      </c>
      <c r="AA24" s="49">
        <f t="shared" ref="AA24:AC24" si="14">(AA23/AA20)*100</f>
        <v>49.435018487162651</v>
      </c>
      <c r="AB24" s="49">
        <f t="shared" si="14"/>
        <v>49.511939743979468</v>
      </c>
      <c r="AC24" s="49">
        <f t="shared" si="14"/>
        <v>49.582329052068545</v>
      </c>
    </row>
    <row r="25" spans="2:29" ht="15.75" customHeight="1">
      <c r="B25" s="52" t="s">
        <v>18</v>
      </c>
      <c r="C25" s="26">
        <v>1757</v>
      </c>
      <c r="D25" s="26">
        <v>1847</v>
      </c>
      <c r="E25" s="26">
        <v>1936</v>
      </c>
      <c r="H25" s="55"/>
      <c r="I25" s="23"/>
      <c r="J25" s="23"/>
      <c r="K25" s="23"/>
      <c r="Z25" s="7" t="s">
        <v>7</v>
      </c>
      <c r="AA25" s="6">
        <v>14633</v>
      </c>
      <c r="AB25" s="6">
        <v>14948</v>
      </c>
      <c r="AC25" s="6">
        <v>15270</v>
      </c>
    </row>
    <row r="26" spans="2:29" ht="15.75" customHeight="1">
      <c r="B26" s="52" t="s">
        <v>19</v>
      </c>
      <c r="C26" s="26">
        <v>1500</v>
      </c>
      <c r="D26" s="26">
        <v>1497</v>
      </c>
      <c r="E26" s="26">
        <v>1506</v>
      </c>
      <c r="Z26" s="32" t="s">
        <v>82</v>
      </c>
      <c r="AA26" s="49">
        <f t="shared" ref="AA26:AC26" si="15">(AA25/AA20)*100</f>
        <v>50.564981512837349</v>
      </c>
      <c r="AB26" s="49">
        <f t="shared" si="15"/>
        <v>50.488060256020539</v>
      </c>
      <c r="AC26" s="49">
        <f t="shared" si="15"/>
        <v>50.417670947931455</v>
      </c>
    </row>
    <row r="27" spans="2:29" ht="15.75" customHeight="1">
      <c r="B27" s="52" t="s">
        <v>20</v>
      </c>
      <c r="C27" s="26">
        <v>1258</v>
      </c>
      <c r="D27" s="26">
        <v>1309</v>
      </c>
      <c r="E27" s="26">
        <v>1346</v>
      </c>
      <c r="Z27" s="5" t="s">
        <v>99</v>
      </c>
      <c r="AA27" s="6">
        <f t="shared" ref="AA27:AC27" si="16">AA30+AA32</f>
        <v>2717.6388000000002</v>
      </c>
      <c r="AB27" s="6">
        <f t="shared" si="16"/>
        <v>3103.0191999999997</v>
      </c>
      <c r="AC27" s="6">
        <f t="shared" si="16"/>
        <v>2404.0228000000002</v>
      </c>
    </row>
    <row r="28" spans="2:29" ht="15.75" customHeight="1">
      <c r="B28" s="52" t="s">
        <v>21</v>
      </c>
      <c r="C28" s="26">
        <v>963</v>
      </c>
      <c r="D28" s="26">
        <v>989</v>
      </c>
      <c r="E28" s="26">
        <v>1015</v>
      </c>
      <c r="Z28" s="32" t="s">
        <v>82</v>
      </c>
      <c r="AA28" s="39">
        <f t="shared" ref="AA28:AC28" si="17">(AA27/AA27)*100</f>
        <v>100</v>
      </c>
      <c r="AB28" s="39">
        <f t="shared" si="17"/>
        <v>100</v>
      </c>
      <c r="AC28" s="39">
        <f t="shared" si="17"/>
        <v>100</v>
      </c>
    </row>
    <row r="29" spans="2:29" ht="15.75" customHeight="1">
      <c r="B29" s="52" t="s">
        <v>22</v>
      </c>
      <c r="C29" s="26">
        <v>685</v>
      </c>
      <c r="D29" s="26">
        <v>723</v>
      </c>
      <c r="E29" s="26">
        <v>759</v>
      </c>
      <c r="Z29" s="5" t="s">
        <v>100</v>
      </c>
      <c r="AA29" s="56">
        <v>9.5699999999999993E-2</v>
      </c>
      <c r="AB29" s="56">
        <v>9.64E-2</v>
      </c>
      <c r="AC29" s="56">
        <v>8.8200000000000001E-2</v>
      </c>
    </row>
    <row r="30" spans="2:29" ht="15.75" customHeight="1">
      <c r="B30" s="52" t="s">
        <v>23</v>
      </c>
      <c r="C30" s="26">
        <v>466</v>
      </c>
      <c r="D30" s="26">
        <v>482</v>
      </c>
      <c r="E30" s="26">
        <v>505</v>
      </c>
      <c r="Z30" s="7" t="s">
        <v>6</v>
      </c>
      <c r="AA30" s="6">
        <v>807.84960000000001</v>
      </c>
      <c r="AB30" s="6">
        <v>1139.3511999999998</v>
      </c>
      <c r="AC30" s="6">
        <v>570.34479999999996</v>
      </c>
    </row>
    <row r="31" spans="2:29" ht="15.75" customHeight="1">
      <c r="B31" s="52" t="s">
        <v>24</v>
      </c>
      <c r="C31" s="26">
        <v>332</v>
      </c>
      <c r="D31" s="26">
        <v>339</v>
      </c>
      <c r="E31" s="26">
        <v>348</v>
      </c>
      <c r="Z31" s="32" t="s">
        <v>82</v>
      </c>
      <c r="AA31" s="49">
        <f t="shared" ref="AA31:AC31" si="18">(AA30/AA27)*100</f>
        <v>29.726157869103133</v>
      </c>
      <c r="AB31" s="49">
        <f t="shared" si="18"/>
        <v>36.71750403606913</v>
      </c>
      <c r="AC31" s="49">
        <f t="shared" si="18"/>
        <v>23.724600282493157</v>
      </c>
    </row>
    <row r="32" spans="2:29" ht="15.75" customHeight="1">
      <c r="B32" s="52" t="s">
        <v>25</v>
      </c>
      <c r="C32" s="26">
        <v>269</v>
      </c>
      <c r="D32" s="26">
        <v>256</v>
      </c>
      <c r="E32" s="26">
        <v>250</v>
      </c>
      <c r="Z32" s="7" t="s">
        <v>7</v>
      </c>
      <c r="AA32" s="6">
        <f>BARBACOAS!C14*9.57%</f>
        <v>1909.7892000000002</v>
      </c>
      <c r="AB32" s="6">
        <f>BARBACOAS!D14*9.64%</f>
        <v>1963.6679999999999</v>
      </c>
      <c r="AC32" s="6">
        <f>BARBACOAS!E14*8.82%</f>
        <v>1833.6780000000001</v>
      </c>
    </row>
    <row r="33" spans="2:30" ht="15.75" customHeight="1">
      <c r="B33" s="52" t="s">
        <v>26</v>
      </c>
      <c r="C33" s="26">
        <v>293</v>
      </c>
      <c r="D33" s="26">
        <v>299</v>
      </c>
      <c r="E33" s="26">
        <v>302</v>
      </c>
      <c r="Z33" s="32" t="s">
        <v>82</v>
      </c>
      <c r="AA33" s="41">
        <f t="shared" ref="AA33:AC33" si="19">(AA32/AA27)*100</f>
        <v>70.273842130896867</v>
      </c>
      <c r="AB33" s="41">
        <f t="shared" si="19"/>
        <v>63.28249596393087</v>
      </c>
      <c r="AC33" s="41">
        <f t="shared" si="19"/>
        <v>76.275399717506843</v>
      </c>
    </row>
    <row r="34" spans="2:30" ht="15.75" customHeight="1">
      <c r="B34" s="57" t="s">
        <v>101</v>
      </c>
      <c r="C34" s="26">
        <f t="shared" ref="C34:E34" si="20">SUM(C17:C33)</f>
        <v>39564</v>
      </c>
      <c r="D34" s="26">
        <f t="shared" si="20"/>
        <v>40429</v>
      </c>
      <c r="E34" s="26">
        <f t="shared" si="20"/>
        <v>41306</v>
      </c>
      <c r="Z34" s="5" t="s">
        <v>102</v>
      </c>
      <c r="AA34" s="6">
        <f t="shared" ref="AA34:AC34" si="21">AA37+AA39</f>
        <v>26221.361199999999</v>
      </c>
      <c r="AB34" s="6">
        <f t="shared" si="21"/>
        <v>26503.980800000001</v>
      </c>
      <c r="AC34" s="6">
        <f t="shared" si="21"/>
        <v>27882.977200000001</v>
      </c>
      <c r="AD34" s="23"/>
    </row>
    <row r="35" spans="2:30" ht="15.75" customHeight="1">
      <c r="B35" s="55"/>
      <c r="C35" s="23"/>
      <c r="D35" s="23"/>
      <c r="E35" s="23"/>
      <c r="Z35" s="32" t="s">
        <v>82</v>
      </c>
      <c r="AA35" s="42">
        <f t="shared" ref="AA35:AC35" si="22">(AA34/AA34)*100</f>
        <v>100</v>
      </c>
      <c r="AB35" s="42">
        <f t="shared" si="22"/>
        <v>100</v>
      </c>
      <c r="AC35" s="42">
        <f t="shared" si="22"/>
        <v>100</v>
      </c>
    </row>
    <row r="36" spans="2:30" ht="15.75" customHeight="1">
      <c r="B36" s="55"/>
      <c r="C36" s="23"/>
      <c r="D36" s="23"/>
      <c r="E36" s="23"/>
      <c r="Z36" s="5" t="s">
        <v>103</v>
      </c>
      <c r="AA36" s="5"/>
      <c r="AB36" s="5"/>
      <c r="AC36" s="5"/>
    </row>
    <row r="37" spans="2:30" ht="33" customHeight="1">
      <c r="Z37" s="7" t="s">
        <v>6</v>
      </c>
      <c r="AA37" s="6">
        <f t="shared" ref="AA37:AC37" si="23">AA23-AA30</f>
        <v>13498.1504</v>
      </c>
      <c r="AB37" s="6">
        <f t="shared" si="23"/>
        <v>13519.648800000001</v>
      </c>
      <c r="AC37" s="6">
        <f t="shared" si="23"/>
        <v>14446.655199999999</v>
      </c>
      <c r="AD37" s="23"/>
    </row>
    <row r="38" spans="2:30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4">(AA37/AA34)*100</f>
        <v>51.477687588545173</v>
      </c>
      <c r="AB38" s="41">
        <f t="shared" si="24"/>
        <v>51.009879995083608</v>
      </c>
      <c r="AC38" s="41">
        <f t="shared" si="24"/>
        <v>51.811738382083526</v>
      </c>
    </row>
    <row r="39" spans="2:30" ht="15.75" customHeight="1">
      <c r="B39" s="5" t="s">
        <v>105</v>
      </c>
      <c r="C39" s="6">
        <v>558</v>
      </c>
      <c r="D39" s="6">
        <v>674</v>
      </c>
      <c r="E39" s="6">
        <v>346</v>
      </c>
      <c r="F39" s="23"/>
      <c r="Z39" s="7" t="s">
        <v>7</v>
      </c>
      <c r="AA39" s="6">
        <f t="shared" ref="AA39:AC39" si="25">AA25-AA32</f>
        <v>12723.210800000001</v>
      </c>
      <c r="AB39" s="6">
        <f t="shared" si="25"/>
        <v>12984.332</v>
      </c>
      <c r="AC39" s="6">
        <f t="shared" si="25"/>
        <v>13436.322</v>
      </c>
    </row>
    <row r="40" spans="2:30" ht="15.75" customHeight="1">
      <c r="B40" s="32" t="s">
        <v>82</v>
      </c>
      <c r="C40" s="58">
        <f>(C39/(C39+D39+E39))*100</f>
        <v>35.361216730038024</v>
      </c>
      <c r="D40" s="33">
        <f>(D39/(C39+D39+E39))*100</f>
        <v>42.712294043092527</v>
      </c>
      <c r="E40" s="33">
        <f>(E39/(C39+D39+E39))*100</f>
        <v>21.926489226869457</v>
      </c>
      <c r="Z40" s="32" t="s">
        <v>82</v>
      </c>
      <c r="AA40" s="41">
        <f t="shared" ref="AA40:AC40" si="26">(AA39/AA34)*100</f>
        <v>48.522312411454834</v>
      </c>
      <c r="AB40" s="41">
        <f t="shared" si="26"/>
        <v>48.990120004916392</v>
      </c>
      <c r="AC40" s="41">
        <f t="shared" si="26"/>
        <v>48.188261617916467</v>
      </c>
    </row>
    <row r="41" spans="2:30" ht="15.75" customHeight="1">
      <c r="B41" s="5" t="s">
        <v>106</v>
      </c>
      <c r="C41" s="6"/>
      <c r="D41" s="6"/>
      <c r="E41" s="6"/>
    </row>
    <row r="42" spans="2:30" ht="15.75" customHeight="1">
      <c r="B42" s="7" t="s">
        <v>6</v>
      </c>
      <c r="C42" s="6">
        <v>274</v>
      </c>
      <c r="D42" s="6">
        <v>359</v>
      </c>
      <c r="E42" s="6">
        <v>174</v>
      </c>
    </row>
    <row r="43" spans="2:30" ht="15.75" customHeight="1">
      <c r="B43" s="32" t="s">
        <v>82</v>
      </c>
      <c r="C43" s="34">
        <f t="shared" ref="C43:E43" si="27">(C42/(C42+C44+C46))*100</f>
        <v>49.103942652329749</v>
      </c>
      <c r="D43" s="34">
        <f t="shared" si="27"/>
        <v>53.264094955489618</v>
      </c>
      <c r="E43" s="33">
        <f t="shared" si="27"/>
        <v>50.289017341040463</v>
      </c>
      <c r="Z43" s="59" t="s">
        <v>107</v>
      </c>
      <c r="AA43" s="25"/>
      <c r="AB43" s="25"/>
      <c r="AC43" s="25"/>
    </row>
    <row r="44" spans="2:30" ht="15.75" customHeight="1">
      <c r="B44" s="7" t="s">
        <v>7</v>
      </c>
      <c r="C44" s="6">
        <v>284</v>
      </c>
      <c r="D44" s="6">
        <v>315</v>
      </c>
      <c r="E44" s="6">
        <v>172</v>
      </c>
      <c r="Z44" s="25" t="s">
        <v>108</v>
      </c>
      <c r="AA44" s="60">
        <v>2296000000</v>
      </c>
      <c r="AB44" s="60">
        <v>3072600000</v>
      </c>
      <c r="AC44" s="26">
        <v>3484200000</v>
      </c>
      <c r="AD44" s="66"/>
    </row>
    <row r="45" spans="2:30" ht="15.75" customHeight="1">
      <c r="B45" s="32" t="s">
        <v>82</v>
      </c>
      <c r="C45" s="34">
        <f t="shared" ref="C45:E45" si="28">(C44/(C42+C44+C46))*100</f>
        <v>50.896057347670251</v>
      </c>
      <c r="D45" s="34">
        <f t="shared" si="28"/>
        <v>46.735905044510382</v>
      </c>
      <c r="E45" s="33">
        <f t="shared" si="28"/>
        <v>49.710982658959537</v>
      </c>
      <c r="Z45" s="61" t="s">
        <v>82</v>
      </c>
      <c r="AA45" s="62">
        <f>(AA44/(AA44+AB44+AC44))*100</f>
        <v>25.935297307066691</v>
      </c>
      <c r="AB45" s="62">
        <f>(AB44/(AA44+AB44+AC44))*100</f>
        <v>34.707663112235679</v>
      </c>
      <c r="AC45" s="62">
        <f>(AC44/(AA44+AB44+AC44))*100</f>
        <v>39.357039580697631</v>
      </c>
    </row>
    <row r="46" spans="2:30" ht="15.75" customHeight="1">
      <c r="B46" s="7" t="s">
        <v>109</v>
      </c>
      <c r="C46" s="67">
        <v>0</v>
      </c>
      <c r="D46" s="68">
        <v>0</v>
      </c>
      <c r="E46" s="69">
        <v>0</v>
      </c>
    </row>
    <row r="47" spans="2:30" ht="15.75" customHeight="1">
      <c r="B47" s="32" t="s">
        <v>82</v>
      </c>
      <c r="C47" s="39">
        <f t="shared" ref="C47:E47" si="29">+(C46/(C42+C44+C46))*100</f>
        <v>0</v>
      </c>
      <c r="D47" s="39">
        <f t="shared" si="29"/>
        <v>0</v>
      </c>
      <c r="E47" s="39">
        <f t="shared" si="29"/>
        <v>0</v>
      </c>
      <c r="Z47" s="97" t="s">
        <v>110</v>
      </c>
      <c r="AA47" s="95"/>
      <c r="AB47" s="95"/>
      <c r="AC47" s="96"/>
    </row>
    <row r="48" spans="2:30" ht="15.75" customHeight="1">
      <c r="B48" s="64" t="s">
        <v>111</v>
      </c>
      <c r="C48" s="6"/>
      <c r="D48" s="6"/>
      <c r="E48" s="6"/>
      <c r="Z48" s="14" t="s">
        <v>112</v>
      </c>
      <c r="AA48" s="15">
        <v>2017</v>
      </c>
      <c r="AB48" s="3">
        <v>2018</v>
      </c>
      <c r="AC48" s="3">
        <v>2019</v>
      </c>
    </row>
    <row r="49" spans="2:29" ht="15.75" customHeight="1">
      <c r="B49" s="71" t="s">
        <v>113</v>
      </c>
      <c r="C49" s="72">
        <f t="shared" ref="C49:E49" si="30">C52+C54+C56</f>
        <v>0</v>
      </c>
      <c r="D49" s="72">
        <f t="shared" si="30"/>
        <v>0</v>
      </c>
      <c r="E49" s="72">
        <f t="shared" si="30"/>
        <v>0</v>
      </c>
      <c r="Z49" s="2" t="s">
        <v>114</v>
      </c>
      <c r="AA49" s="5"/>
      <c r="AB49" s="5"/>
      <c r="AC49" s="5"/>
    </row>
    <row r="50" spans="2:29" ht="15.75" customHeight="1">
      <c r="B50" s="73" t="s">
        <v>82</v>
      </c>
      <c r="C50" s="74" t="e">
        <f>(C49/(C49+D49+E49))*100</f>
        <v>#DIV/0!</v>
      </c>
      <c r="D50" s="74" t="e">
        <f>(D49/(C49+D49+E49))*100</f>
        <v>#DIV/0!</v>
      </c>
      <c r="E50" s="74" t="e">
        <f>(E49/(C49+D49+E49))*100</f>
        <v>#DIV/0!</v>
      </c>
      <c r="Z50" s="25" t="s">
        <v>115</v>
      </c>
      <c r="AA50" s="25">
        <f t="shared" ref="AA50:AC50" si="31">+AA52+AA54</f>
        <v>2</v>
      </c>
      <c r="AB50" s="25">
        <f t="shared" si="31"/>
        <v>2</v>
      </c>
      <c r="AC50" s="25">
        <f t="shared" si="31"/>
        <v>2</v>
      </c>
    </row>
    <row r="51" spans="2:29" ht="15.75" customHeight="1">
      <c r="B51" s="71" t="s">
        <v>116</v>
      </c>
      <c r="C51" s="76"/>
      <c r="D51" s="76"/>
      <c r="E51" s="76"/>
      <c r="Z51" s="61" t="s">
        <v>82</v>
      </c>
      <c r="AA51" s="65">
        <f t="shared" ref="AA51:AC51" si="32">(AA50/AA50)*100</f>
        <v>100</v>
      </c>
      <c r="AB51" s="65">
        <f t="shared" si="32"/>
        <v>100</v>
      </c>
      <c r="AC51" s="65">
        <f t="shared" si="32"/>
        <v>100</v>
      </c>
    </row>
    <row r="52" spans="2:29" ht="15.75" customHeight="1">
      <c r="B52" s="78" t="s">
        <v>6</v>
      </c>
      <c r="C52" s="72">
        <v>0</v>
      </c>
      <c r="D52" s="72">
        <v>0</v>
      </c>
      <c r="E52" s="72">
        <v>0</v>
      </c>
      <c r="Z52" s="5" t="s">
        <v>117</v>
      </c>
      <c r="AA52" s="5">
        <v>2</v>
      </c>
      <c r="AB52" s="5">
        <v>2</v>
      </c>
      <c r="AC52" s="5">
        <v>2</v>
      </c>
    </row>
    <row r="53" spans="2:29" ht="15.75" customHeight="1">
      <c r="B53" s="73" t="s">
        <v>82</v>
      </c>
      <c r="C53" s="74" t="e">
        <f t="shared" ref="C53:E53" si="33">(C52/(C52+C54+C56))*100</f>
        <v>#DIV/0!</v>
      </c>
      <c r="D53" s="74" t="e">
        <f t="shared" si="33"/>
        <v>#DIV/0!</v>
      </c>
      <c r="E53" s="74" t="e">
        <f t="shared" si="33"/>
        <v>#DIV/0!</v>
      </c>
      <c r="Z53" s="32" t="s">
        <v>82</v>
      </c>
      <c r="AA53" s="49">
        <f t="shared" ref="AA53:AC53" si="34">(AA52/AA50)*100</f>
        <v>100</v>
      </c>
      <c r="AB53" s="49">
        <f t="shared" si="34"/>
        <v>100</v>
      </c>
      <c r="AC53" s="49">
        <f t="shared" si="34"/>
        <v>100</v>
      </c>
    </row>
    <row r="54" spans="2:29" ht="15.75" customHeight="1">
      <c r="B54" s="78" t="s">
        <v>7</v>
      </c>
      <c r="C54" s="72">
        <v>0</v>
      </c>
      <c r="D54" s="72">
        <v>0</v>
      </c>
      <c r="E54" s="72">
        <v>0</v>
      </c>
      <c r="Z54" s="5" t="s">
        <v>118</v>
      </c>
      <c r="AA54" s="5">
        <v>0</v>
      </c>
      <c r="AB54" s="5">
        <v>0</v>
      </c>
      <c r="AC54" s="5">
        <v>0</v>
      </c>
    </row>
    <row r="55" spans="2:29" ht="15.75" customHeight="1">
      <c r="B55" s="73" t="s">
        <v>82</v>
      </c>
      <c r="C55" s="74" t="e">
        <f t="shared" ref="C55:E55" si="35">(C54/(C52+C54+C56))*100</f>
        <v>#DIV/0!</v>
      </c>
      <c r="D55" s="74" t="e">
        <f t="shared" si="35"/>
        <v>#DIV/0!</v>
      </c>
      <c r="E55" s="74" t="e">
        <f t="shared" si="35"/>
        <v>#DIV/0!</v>
      </c>
      <c r="Z55" s="32" t="s">
        <v>82</v>
      </c>
      <c r="AA55" s="49">
        <f t="shared" ref="AA55:AC55" si="36">(AA54/AA50)*100</f>
        <v>0</v>
      </c>
      <c r="AB55" s="49">
        <f t="shared" si="36"/>
        <v>0</v>
      </c>
      <c r="AC55" s="49">
        <f t="shared" si="36"/>
        <v>0</v>
      </c>
    </row>
    <row r="56" spans="2:29" ht="15.75" customHeight="1">
      <c r="B56" s="78" t="s">
        <v>109</v>
      </c>
      <c r="C56" s="72">
        <v>0</v>
      </c>
      <c r="D56" s="72">
        <v>0</v>
      </c>
      <c r="E56" s="72">
        <v>0</v>
      </c>
    </row>
    <row r="57" spans="2:29" ht="15.75" customHeight="1">
      <c r="B57" s="73" t="s">
        <v>82</v>
      </c>
      <c r="C57" s="74" t="e">
        <f t="shared" ref="C57:E57" si="37">(C56/(C52+C54+C56))*100</f>
        <v>#DIV/0!</v>
      </c>
      <c r="D57" s="74" t="e">
        <f t="shared" si="37"/>
        <v>#DIV/0!</v>
      </c>
      <c r="E57" s="74" t="e">
        <f t="shared" si="37"/>
        <v>#DIV/0!</v>
      </c>
      <c r="Z57" s="25" t="s">
        <v>119</v>
      </c>
      <c r="AA57" s="25">
        <v>2</v>
      </c>
      <c r="AB57" s="25">
        <v>2</v>
      </c>
      <c r="AC57" s="25">
        <v>2</v>
      </c>
    </row>
    <row r="58" spans="2:29" ht="15.75" customHeight="1">
      <c r="B58" s="5" t="s">
        <v>120</v>
      </c>
      <c r="C58" s="6">
        <f t="shared" ref="C58:E58" si="38">C61+C63+C65</f>
        <v>86</v>
      </c>
      <c r="D58" s="6">
        <f t="shared" si="38"/>
        <v>64</v>
      </c>
      <c r="E58" s="6">
        <f t="shared" si="38"/>
        <v>84</v>
      </c>
      <c r="Z58" s="61" t="s">
        <v>82</v>
      </c>
      <c r="AA58" s="65">
        <f t="shared" ref="AA58:AC58" si="39">(AA57/AA50)*100</f>
        <v>100</v>
      </c>
      <c r="AB58" s="65">
        <f t="shared" si="39"/>
        <v>100</v>
      </c>
      <c r="AC58" s="65">
        <f t="shared" si="39"/>
        <v>100</v>
      </c>
    </row>
    <row r="59" spans="2:29" ht="15.75" customHeight="1">
      <c r="B59" s="32" t="s">
        <v>82</v>
      </c>
      <c r="C59" s="34">
        <f>(C58/(C58+D58+E58))*100</f>
        <v>36.752136752136757</v>
      </c>
      <c r="D59" s="34">
        <f>(D58/(C58+D58+E58))*100</f>
        <v>27.350427350427353</v>
      </c>
      <c r="E59" s="34">
        <f>(E58/(C58+D58+E58))*100</f>
        <v>35.897435897435898</v>
      </c>
      <c r="Z59" s="25" t="s">
        <v>121</v>
      </c>
      <c r="AA59" s="25">
        <v>2</v>
      </c>
      <c r="AB59" s="25">
        <v>2</v>
      </c>
      <c r="AC59" s="25">
        <v>2</v>
      </c>
    </row>
    <row r="60" spans="2:29" ht="15.75" customHeight="1">
      <c r="B60" s="70" t="s">
        <v>122</v>
      </c>
      <c r="C60" s="6"/>
      <c r="D60" s="6"/>
      <c r="E60" s="6"/>
      <c r="Z60" s="61" t="s">
        <v>82</v>
      </c>
      <c r="AA60" s="65">
        <f t="shared" ref="AA60:AC60" si="40">(AA59/AA50)*100</f>
        <v>100</v>
      </c>
      <c r="AB60" s="65">
        <f t="shared" si="40"/>
        <v>100</v>
      </c>
      <c r="AC60" s="65">
        <f t="shared" si="40"/>
        <v>100</v>
      </c>
    </row>
    <row r="61" spans="2:29" ht="15.75" customHeight="1">
      <c r="B61" s="7" t="s">
        <v>6</v>
      </c>
      <c r="C61" s="79">
        <v>52</v>
      </c>
      <c r="D61" s="80">
        <v>46</v>
      </c>
      <c r="E61" s="80">
        <v>58</v>
      </c>
      <c r="Z61" s="25" t="s">
        <v>123</v>
      </c>
      <c r="AA61" s="25">
        <v>2</v>
      </c>
      <c r="AB61" s="25">
        <v>2</v>
      </c>
      <c r="AC61" s="25">
        <v>2</v>
      </c>
    </row>
    <row r="62" spans="2:29" ht="15.75" customHeight="1">
      <c r="B62" s="32" t="s">
        <v>82</v>
      </c>
      <c r="C62" s="34">
        <f t="shared" ref="C62:E62" si="41">(C61/(C61+C63+C65))*100</f>
        <v>60.465116279069761</v>
      </c>
      <c r="D62" s="34">
        <f t="shared" si="41"/>
        <v>71.875</v>
      </c>
      <c r="E62" s="34">
        <f t="shared" si="41"/>
        <v>69.047619047619051</v>
      </c>
      <c r="Z62" s="61" t="s">
        <v>82</v>
      </c>
      <c r="AA62" s="65">
        <f t="shared" ref="AA62:AC62" si="42">(AA61/AA50)*100</f>
        <v>100</v>
      </c>
      <c r="AB62" s="65">
        <f t="shared" si="42"/>
        <v>100</v>
      </c>
      <c r="AC62" s="65">
        <f t="shared" si="42"/>
        <v>100</v>
      </c>
    </row>
    <row r="63" spans="2:29" ht="15.75" customHeight="1">
      <c r="B63" s="7" t="s">
        <v>7</v>
      </c>
      <c r="C63" s="79">
        <v>34</v>
      </c>
      <c r="D63" s="80">
        <v>18</v>
      </c>
      <c r="E63" s="80">
        <v>26</v>
      </c>
    </row>
    <row r="64" spans="2:29" ht="15.75" customHeight="1">
      <c r="B64" s="32" t="s">
        <v>82</v>
      </c>
      <c r="C64" s="34">
        <f t="shared" ref="C64:E64" si="43">(C63/(C61+C63+C65))*100</f>
        <v>39.534883720930232</v>
      </c>
      <c r="D64" s="34">
        <f t="shared" si="43"/>
        <v>28.125</v>
      </c>
      <c r="E64" s="34">
        <f t="shared" si="43"/>
        <v>30.952380952380953</v>
      </c>
      <c r="Z64" s="5" t="s">
        <v>124</v>
      </c>
      <c r="AA64" s="75">
        <f t="shared" ref="AA64:AC64" si="44">AA66+AA68+AA70</f>
        <v>10504</v>
      </c>
      <c r="AB64" s="75">
        <f t="shared" si="44"/>
        <v>11150</v>
      </c>
      <c r="AC64" s="75">
        <f t="shared" si="44"/>
        <v>12180</v>
      </c>
    </row>
    <row r="65" spans="2:29" ht="15.75" customHeight="1">
      <c r="B65" s="7" t="s">
        <v>109</v>
      </c>
      <c r="C65" s="63">
        <v>0</v>
      </c>
      <c r="D65" s="63">
        <v>0</v>
      </c>
      <c r="E65" s="63">
        <v>0</v>
      </c>
      <c r="Z65" s="32" t="s">
        <v>82</v>
      </c>
      <c r="AA65" s="77">
        <f t="shared" ref="AA65:AC65" si="45">(AA64/AA64)*100</f>
        <v>100</v>
      </c>
      <c r="AB65" s="77">
        <f t="shared" si="45"/>
        <v>100</v>
      </c>
      <c r="AC65" s="77">
        <f t="shared" si="45"/>
        <v>100</v>
      </c>
    </row>
    <row r="66" spans="2:29" ht="15.75" customHeight="1">
      <c r="B66" s="32" t="s">
        <v>82</v>
      </c>
      <c r="C66" s="42">
        <f t="shared" ref="C66:E66" si="46">(C65/(C61+C63+C65))*100</f>
        <v>0</v>
      </c>
      <c r="D66" s="39">
        <f t="shared" si="46"/>
        <v>0</v>
      </c>
      <c r="E66" s="42">
        <f t="shared" si="46"/>
        <v>0</v>
      </c>
      <c r="Z66" s="5" t="s">
        <v>125</v>
      </c>
      <c r="AA66" s="81">
        <v>6334</v>
      </c>
      <c r="AB66" s="6">
        <v>6523</v>
      </c>
      <c r="AC66" s="6">
        <v>7025</v>
      </c>
    </row>
    <row r="67" spans="2:29" ht="15.75" customHeight="1">
      <c r="Z67" s="32" t="s">
        <v>82</v>
      </c>
      <c r="AA67" s="34">
        <f t="shared" ref="AA67:AC67" si="47">(AA66/AA64)*100</f>
        <v>60.300837776085302</v>
      </c>
      <c r="AB67" s="34">
        <f t="shared" si="47"/>
        <v>58.502242152466366</v>
      </c>
      <c r="AC67" s="34">
        <f t="shared" si="47"/>
        <v>57.67651888341544</v>
      </c>
    </row>
    <row r="68" spans="2:29" ht="15.75" customHeight="1">
      <c r="Z68" s="5" t="s">
        <v>126</v>
      </c>
      <c r="AA68" s="81">
        <v>3439</v>
      </c>
      <c r="AB68" s="6">
        <v>3834</v>
      </c>
      <c r="AC68" s="6">
        <v>4325</v>
      </c>
    </row>
    <row r="69" spans="2:29" ht="15.75" customHeight="1">
      <c r="Z69" s="32" t="s">
        <v>82</v>
      </c>
      <c r="AA69" s="34">
        <f t="shared" ref="AA69:AC69" si="48">(AA68/AA64)*100</f>
        <v>32.739908606245237</v>
      </c>
      <c r="AB69" s="34">
        <f t="shared" si="48"/>
        <v>34.385650224215247</v>
      </c>
      <c r="AC69" s="34">
        <f t="shared" si="48"/>
        <v>35.509031198686372</v>
      </c>
    </row>
    <row r="70" spans="2:29" ht="15.75" customHeight="1">
      <c r="Z70" s="5" t="s">
        <v>127</v>
      </c>
      <c r="AA70" s="81">
        <v>731</v>
      </c>
      <c r="AB70" s="6">
        <v>793</v>
      </c>
      <c r="AC70" s="6">
        <v>830</v>
      </c>
    </row>
    <row r="71" spans="2:29" ht="15.75" customHeight="1">
      <c r="Z71" s="32" t="s">
        <v>82</v>
      </c>
      <c r="AA71" s="34">
        <f t="shared" ref="AA71:AC71" si="49">(AA70/AA64)*100</f>
        <v>6.959253617669459</v>
      </c>
      <c r="AB71" s="34">
        <f t="shared" si="49"/>
        <v>7.1121076233183853</v>
      </c>
      <c r="AC71" s="34">
        <f t="shared" si="49"/>
        <v>6.8144499178981937</v>
      </c>
    </row>
    <row r="72" spans="2:29" ht="15.75" customHeight="1">
      <c r="Z72" s="2" t="s">
        <v>128</v>
      </c>
      <c r="AA72" s="5"/>
      <c r="AB72" s="5"/>
      <c r="AC72" s="5"/>
    </row>
    <row r="73" spans="2:29" ht="15.75" customHeight="1">
      <c r="Z73" s="5" t="s">
        <v>129</v>
      </c>
      <c r="AA73" s="2">
        <f t="shared" ref="AA73:AC73" si="50">AA75+AA77+AA79</f>
        <v>1</v>
      </c>
      <c r="AB73" s="2">
        <f t="shared" si="50"/>
        <v>1</v>
      </c>
      <c r="AC73" s="2">
        <f t="shared" si="50"/>
        <v>1</v>
      </c>
    </row>
    <row r="74" spans="2:29" ht="15.75" customHeight="1">
      <c r="Z74" s="32" t="s">
        <v>82</v>
      </c>
      <c r="AA74" s="42">
        <f t="shared" ref="AA74:AC74" si="51">(AA73/AA73)*100</f>
        <v>100</v>
      </c>
      <c r="AB74" s="42">
        <f t="shared" si="51"/>
        <v>100</v>
      </c>
      <c r="AC74" s="42">
        <f t="shared" si="51"/>
        <v>100</v>
      </c>
    </row>
    <row r="75" spans="2:29" ht="15.75" customHeight="1">
      <c r="Z75" s="5" t="s">
        <v>130</v>
      </c>
      <c r="AA75" s="5">
        <v>0</v>
      </c>
      <c r="AB75" s="5">
        <v>0</v>
      </c>
      <c r="AC75" s="5">
        <v>0</v>
      </c>
    </row>
    <row r="76" spans="2:29" ht="15.75" customHeight="1">
      <c r="Z76" s="32" t="s">
        <v>82</v>
      </c>
      <c r="AA76" s="39">
        <f t="shared" ref="AA76:AC76" si="52">(AA75/AA73)*100</f>
        <v>0</v>
      </c>
      <c r="AB76" s="39">
        <f t="shared" si="52"/>
        <v>0</v>
      </c>
      <c r="AC76" s="39">
        <f t="shared" si="52"/>
        <v>0</v>
      </c>
    </row>
    <row r="77" spans="2:29" ht="15.75" customHeight="1">
      <c r="Z77" s="5" t="s">
        <v>131</v>
      </c>
      <c r="AA77" s="5">
        <v>0</v>
      </c>
      <c r="AB77" s="5">
        <v>0</v>
      </c>
      <c r="AC77" s="5">
        <v>0</v>
      </c>
    </row>
    <row r="78" spans="2:29" ht="15.75" customHeight="1">
      <c r="Z78" s="32" t="s">
        <v>82</v>
      </c>
      <c r="AA78" s="39">
        <f t="shared" ref="AA78:AC78" si="53">(AA77/AA73)*100</f>
        <v>0</v>
      </c>
      <c r="AB78" s="39">
        <f t="shared" si="53"/>
        <v>0</v>
      </c>
      <c r="AC78" s="39">
        <f t="shared" si="53"/>
        <v>0</v>
      </c>
    </row>
    <row r="79" spans="2:29" ht="15.75" customHeight="1">
      <c r="Z79" s="5" t="s">
        <v>132</v>
      </c>
      <c r="AA79" s="5">
        <v>1</v>
      </c>
      <c r="AB79" s="5">
        <v>1</v>
      </c>
      <c r="AC79" s="5">
        <v>1</v>
      </c>
    </row>
    <row r="80" spans="2:29" ht="15.75" customHeight="1">
      <c r="Z80" s="32" t="s">
        <v>82</v>
      </c>
      <c r="AA80" s="39">
        <f t="shared" ref="AA80:AC80" si="54">(AA79/AA73)*100</f>
        <v>100</v>
      </c>
      <c r="AB80" s="39">
        <f t="shared" si="54"/>
        <v>100</v>
      </c>
      <c r="AC80" s="39">
        <f t="shared" si="54"/>
        <v>100</v>
      </c>
    </row>
    <row r="81" spans="26:29" ht="15.75" customHeight="1"/>
    <row r="82" spans="26:29" ht="15.75" customHeight="1">
      <c r="Z82" s="5" t="s">
        <v>133</v>
      </c>
      <c r="AA82" s="63">
        <f t="shared" ref="AA82:AC82" si="55">AA84+AA86+AA88</f>
        <v>230</v>
      </c>
      <c r="AB82" s="63">
        <f t="shared" si="55"/>
        <v>245</v>
      </c>
      <c r="AC82" s="63">
        <f t="shared" si="55"/>
        <v>265</v>
      </c>
    </row>
    <row r="83" spans="26:29" ht="15.75" customHeight="1">
      <c r="Z83" s="32" t="s">
        <v>82</v>
      </c>
      <c r="AA83" s="39">
        <f t="shared" ref="AA83:AC83" si="56">(AA82/AA82)*100</f>
        <v>100</v>
      </c>
      <c r="AB83" s="39">
        <f t="shared" si="56"/>
        <v>100</v>
      </c>
      <c r="AC83" s="39">
        <f t="shared" si="56"/>
        <v>100</v>
      </c>
    </row>
    <row r="84" spans="26:29" ht="15.75" customHeight="1">
      <c r="Z84" s="5" t="s">
        <v>130</v>
      </c>
      <c r="AA84" s="63">
        <v>0</v>
      </c>
      <c r="AB84" s="63">
        <v>0</v>
      </c>
      <c r="AC84" s="63">
        <v>0</v>
      </c>
    </row>
    <row r="85" spans="26:29" ht="15.75" customHeight="1">
      <c r="Z85" s="32" t="s">
        <v>82</v>
      </c>
      <c r="AA85" s="39">
        <f t="shared" ref="AA85:AC85" si="57">(AA84/AA82)*100</f>
        <v>0</v>
      </c>
      <c r="AB85" s="39">
        <f t="shared" si="57"/>
        <v>0</v>
      </c>
      <c r="AC85" s="39">
        <f t="shared" si="57"/>
        <v>0</v>
      </c>
    </row>
    <row r="86" spans="26:29" ht="15.75" customHeight="1">
      <c r="Z86" s="5" t="s">
        <v>131</v>
      </c>
      <c r="AA86" s="63">
        <v>0</v>
      </c>
      <c r="AB86" s="63">
        <v>0</v>
      </c>
      <c r="AC86" s="63">
        <v>0</v>
      </c>
    </row>
    <row r="87" spans="26:29" ht="15.75" customHeight="1">
      <c r="Z87" s="32" t="s">
        <v>82</v>
      </c>
      <c r="AA87" s="39">
        <f t="shared" ref="AA87:AC87" si="58">(AA86/AA82)*100</f>
        <v>0</v>
      </c>
      <c r="AB87" s="39">
        <f t="shared" si="58"/>
        <v>0</v>
      </c>
      <c r="AC87" s="39">
        <f t="shared" si="58"/>
        <v>0</v>
      </c>
    </row>
    <row r="88" spans="26:29" ht="15.75" customHeight="1">
      <c r="Z88" s="5" t="s">
        <v>132</v>
      </c>
      <c r="AA88" s="63">
        <v>230</v>
      </c>
      <c r="AB88" s="63">
        <v>245</v>
      </c>
      <c r="AC88" s="63">
        <v>265</v>
      </c>
    </row>
    <row r="89" spans="26:29" ht="15.75" customHeight="1">
      <c r="Z89" s="32" t="s">
        <v>82</v>
      </c>
      <c r="AA89" s="39">
        <f t="shared" ref="AA89:AC89" si="59">(AA88/AA82)*100</f>
        <v>100</v>
      </c>
      <c r="AB89" s="39">
        <f t="shared" si="59"/>
        <v>100</v>
      </c>
      <c r="AC89" s="39">
        <f t="shared" si="59"/>
        <v>100</v>
      </c>
    </row>
    <row r="90" spans="26:29" ht="15.75" customHeight="1"/>
    <row r="91" spans="26:29" ht="15.75" customHeight="1"/>
    <row r="92" spans="26:29" ht="15.75" customHeight="1"/>
    <row r="93" spans="26:29" ht="15.75" customHeight="1"/>
    <row r="94" spans="26:29" ht="15.75" customHeight="1"/>
    <row r="95" spans="26:29" ht="15.75" customHeight="1"/>
    <row r="96" spans="26:2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J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41" width="9.375" customWidth="1"/>
    <col min="42" max="42" width="14" customWidth="1"/>
    <col min="43" max="63" width="9.375" customWidth="1"/>
    <col min="64" max="64" width="9.375" hidden="1" customWidth="1"/>
    <col min="65" max="67" width="10.875" customWidth="1"/>
    <col min="68" max="68" width="11.875" customWidth="1"/>
    <col min="69" max="72" width="10.875" customWidth="1"/>
    <col min="73" max="73" width="9.75" customWidth="1"/>
    <col min="74" max="74" width="11.875" customWidth="1"/>
    <col min="75" max="82" width="9.375" customWidth="1"/>
    <col min="83" max="85" width="9.375" hidden="1" customWidth="1"/>
    <col min="86" max="166" width="9.375" customWidth="1"/>
  </cols>
  <sheetData>
    <row r="4" spans="1:166" ht="26.25">
      <c r="B4" s="1" t="s">
        <v>0</v>
      </c>
    </row>
    <row r="6" spans="1:166" ht="21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116" t="s">
        <v>28</v>
      </c>
      <c r="AQ6" s="95"/>
      <c r="AR6" s="95"/>
      <c r="AS6" s="95"/>
      <c r="AT6" s="95"/>
      <c r="AU6" s="95"/>
      <c r="AV6" s="95"/>
      <c r="AW6" s="96"/>
    </row>
    <row r="7" spans="1:166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113" t="s">
        <v>31</v>
      </c>
      <c r="AQ7" s="117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18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19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20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</row>
    <row r="8" spans="1:166" ht="54.75" customHeight="1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114" t="s">
        <v>38</v>
      </c>
      <c r="AR8" s="95"/>
      <c r="AS8" s="96"/>
      <c r="AT8" s="114" t="s">
        <v>39</v>
      </c>
      <c r="AU8" s="95"/>
      <c r="AV8" s="96"/>
      <c r="AW8" s="114" t="s">
        <v>40</v>
      </c>
      <c r="AX8" s="95"/>
      <c r="AY8" s="96"/>
      <c r="AZ8" s="114" t="s">
        <v>41</v>
      </c>
      <c r="BA8" s="95"/>
      <c r="BB8" s="96"/>
      <c r="BC8" s="114" t="s">
        <v>42</v>
      </c>
      <c r="BD8" s="95"/>
      <c r="BE8" s="96"/>
      <c r="BF8" s="114" t="s">
        <v>43</v>
      </c>
      <c r="BG8" s="95"/>
      <c r="BH8" s="96"/>
      <c r="BI8" s="114" t="s">
        <v>44</v>
      </c>
      <c r="BJ8" s="95"/>
      <c r="BK8" s="96"/>
      <c r="BL8" s="20" t="s">
        <v>45</v>
      </c>
      <c r="BM8" s="114" t="s">
        <v>46</v>
      </c>
      <c r="BN8" s="95"/>
      <c r="BO8" s="96"/>
      <c r="BP8" s="114" t="s">
        <v>47</v>
      </c>
      <c r="BQ8" s="95"/>
      <c r="BR8" s="96"/>
      <c r="BS8" s="114" t="s">
        <v>48</v>
      </c>
      <c r="BT8" s="95"/>
      <c r="BU8" s="96"/>
      <c r="BV8" s="114" t="s">
        <v>49</v>
      </c>
      <c r="BW8" s="95"/>
      <c r="BX8" s="96"/>
      <c r="BY8" s="114" t="s">
        <v>50</v>
      </c>
      <c r="BZ8" s="95"/>
      <c r="CA8" s="96"/>
      <c r="CB8" s="114" t="s">
        <v>51</v>
      </c>
      <c r="CC8" s="95"/>
      <c r="CD8" s="96"/>
      <c r="CE8" s="114" t="s">
        <v>52</v>
      </c>
      <c r="CF8" s="95"/>
      <c r="CG8" s="96"/>
      <c r="CH8" s="115" t="s">
        <v>53</v>
      </c>
      <c r="CI8" s="95"/>
      <c r="CJ8" s="96"/>
      <c r="CK8" s="114" t="s">
        <v>54</v>
      </c>
      <c r="CL8" s="95"/>
      <c r="CM8" s="96"/>
      <c r="CN8" s="114" t="s">
        <v>55</v>
      </c>
      <c r="CO8" s="95"/>
      <c r="CP8" s="96"/>
      <c r="CQ8" s="114" t="s">
        <v>56</v>
      </c>
      <c r="CR8" s="95"/>
      <c r="CS8" s="96"/>
      <c r="CT8" s="114" t="s">
        <v>57</v>
      </c>
      <c r="CU8" s="95"/>
      <c r="CV8" s="96"/>
      <c r="CW8" s="114" t="s">
        <v>58</v>
      </c>
      <c r="CX8" s="95"/>
      <c r="CY8" s="96"/>
      <c r="CZ8" s="114" t="s">
        <v>59</v>
      </c>
      <c r="DA8" s="95"/>
      <c r="DB8" s="96"/>
      <c r="DC8" s="115" t="s">
        <v>60</v>
      </c>
      <c r="DD8" s="95"/>
      <c r="DE8" s="96"/>
      <c r="DF8" s="114" t="s">
        <v>61</v>
      </c>
      <c r="DG8" s="95"/>
      <c r="DH8" s="96"/>
      <c r="DI8" s="114" t="s">
        <v>62</v>
      </c>
      <c r="DJ8" s="95"/>
      <c r="DK8" s="96"/>
      <c r="DL8" s="114" t="s">
        <v>63</v>
      </c>
      <c r="DM8" s="95"/>
      <c r="DN8" s="96"/>
      <c r="DO8" s="114" t="s">
        <v>64</v>
      </c>
      <c r="DP8" s="95"/>
      <c r="DQ8" s="96"/>
      <c r="DR8" s="114" t="s">
        <v>65</v>
      </c>
      <c r="DS8" s="95"/>
      <c r="DT8" s="96"/>
      <c r="DU8" s="114" t="s">
        <v>66</v>
      </c>
      <c r="DV8" s="95"/>
      <c r="DW8" s="96"/>
      <c r="DX8" s="114" t="s">
        <v>67</v>
      </c>
      <c r="DY8" s="95"/>
      <c r="DZ8" s="96"/>
      <c r="EA8" s="114" t="s">
        <v>68</v>
      </c>
      <c r="EB8" s="95"/>
      <c r="EC8" s="96"/>
      <c r="ED8" s="114" t="s">
        <v>69</v>
      </c>
      <c r="EE8" s="95"/>
      <c r="EF8" s="96"/>
      <c r="EG8" s="114" t="s">
        <v>70</v>
      </c>
      <c r="EH8" s="95"/>
      <c r="EI8" s="96"/>
      <c r="EJ8" s="114" t="s">
        <v>71</v>
      </c>
      <c r="EK8" s="95"/>
      <c r="EL8" s="96"/>
      <c r="EM8" s="114" t="s">
        <v>72</v>
      </c>
      <c r="EN8" s="95"/>
      <c r="EO8" s="96"/>
      <c r="EP8" s="115" t="s">
        <v>73</v>
      </c>
      <c r="EQ8" s="95"/>
      <c r="ER8" s="96"/>
      <c r="ES8" s="114" t="s">
        <v>74</v>
      </c>
      <c r="ET8" s="95"/>
      <c r="EU8" s="96"/>
      <c r="EV8" s="114" t="s">
        <v>75</v>
      </c>
      <c r="EW8" s="95"/>
      <c r="EX8" s="96"/>
      <c r="EY8" s="114" t="s">
        <v>76</v>
      </c>
      <c r="EZ8" s="95"/>
      <c r="FA8" s="96"/>
      <c r="FB8" s="114" t="s">
        <v>77</v>
      </c>
      <c r="FC8" s="95"/>
      <c r="FD8" s="96"/>
      <c r="FE8" s="114" t="s">
        <v>78</v>
      </c>
      <c r="FF8" s="95"/>
      <c r="FG8" s="96"/>
      <c r="FH8" s="115" t="s">
        <v>79</v>
      </c>
      <c r="FI8" s="95"/>
      <c r="FJ8" s="96"/>
    </row>
    <row r="9" spans="1:166">
      <c r="B9" s="5" t="s">
        <v>4</v>
      </c>
      <c r="C9" s="6">
        <f t="shared" ref="C9:E9" si="0">C12+C14</f>
        <v>39600</v>
      </c>
      <c r="D9" s="6">
        <f t="shared" si="0"/>
        <v>41042</v>
      </c>
      <c r="E9" s="6">
        <f t="shared" si="0"/>
        <v>42525</v>
      </c>
      <c r="H9" s="5" t="s">
        <v>80</v>
      </c>
      <c r="I9" s="6">
        <v>1</v>
      </c>
      <c r="J9" s="6">
        <v>1</v>
      </c>
      <c r="K9" s="6">
        <v>1</v>
      </c>
      <c r="Z9" s="2" t="s">
        <v>81</v>
      </c>
      <c r="AA9" s="93"/>
      <c r="AB9" s="93"/>
      <c r="AC9" s="93"/>
      <c r="AP9" s="93"/>
      <c r="AQ9" s="22">
        <v>2017</v>
      </c>
      <c r="AR9" s="22">
        <v>2018</v>
      </c>
      <c r="AS9" s="24">
        <v>2019</v>
      </c>
      <c r="AT9" s="22">
        <v>2017</v>
      </c>
      <c r="AU9" s="22">
        <v>2018</v>
      </c>
      <c r="AV9" s="24">
        <v>2019</v>
      </c>
      <c r="AW9" s="22">
        <v>2017</v>
      </c>
      <c r="AX9" s="22">
        <v>2018</v>
      </c>
      <c r="AY9" s="24">
        <v>2019</v>
      </c>
      <c r="AZ9" s="22">
        <v>2017</v>
      </c>
      <c r="BA9" s="22">
        <v>2018</v>
      </c>
      <c r="BB9" s="24">
        <v>2019</v>
      </c>
      <c r="BC9" s="22">
        <v>2017</v>
      </c>
      <c r="BD9" s="22">
        <v>2018</v>
      </c>
      <c r="BE9" s="24">
        <v>2019</v>
      </c>
      <c r="BF9" s="22">
        <v>2017</v>
      </c>
      <c r="BG9" s="22">
        <v>2018</v>
      </c>
      <c r="BH9" s="24">
        <v>2019</v>
      </c>
      <c r="BI9" s="22">
        <v>2017</v>
      </c>
      <c r="BJ9" s="22">
        <v>2018</v>
      </c>
      <c r="BK9" s="24">
        <v>2019</v>
      </c>
      <c r="BL9" s="27"/>
      <c r="BM9" s="22">
        <v>2017</v>
      </c>
      <c r="BN9" s="22">
        <v>2018</v>
      </c>
      <c r="BO9" s="24">
        <v>2019</v>
      </c>
      <c r="BP9" s="22">
        <v>2017</v>
      </c>
      <c r="BQ9" s="22">
        <v>2018</v>
      </c>
      <c r="BR9" s="24">
        <v>2019</v>
      </c>
      <c r="BS9" s="22">
        <v>2017</v>
      </c>
      <c r="BT9" s="22">
        <v>2018</v>
      </c>
      <c r="BU9" s="24">
        <v>2019</v>
      </c>
      <c r="BV9" s="22">
        <v>2017</v>
      </c>
      <c r="BW9" s="22">
        <v>2018</v>
      </c>
      <c r="BX9" s="24">
        <v>2019</v>
      </c>
      <c r="BY9" s="22">
        <v>2017</v>
      </c>
      <c r="BZ9" s="22">
        <v>2018</v>
      </c>
      <c r="CA9" s="24">
        <v>2019</v>
      </c>
      <c r="CB9" s="22">
        <v>2017</v>
      </c>
      <c r="CC9" s="22">
        <v>2018</v>
      </c>
      <c r="CD9" s="24">
        <v>2019</v>
      </c>
      <c r="CE9" s="22">
        <v>2017</v>
      </c>
      <c r="CF9" s="22">
        <v>2018</v>
      </c>
      <c r="CG9" s="24">
        <v>2019</v>
      </c>
      <c r="CH9" s="22">
        <v>2017</v>
      </c>
      <c r="CI9" s="22">
        <v>2018</v>
      </c>
      <c r="CJ9" s="24">
        <v>2019</v>
      </c>
      <c r="CK9" s="22">
        <v>2017</v>
      </c>
      <c r="CL9" s="22">
        <v>2018</v>
      </c>
      <c r="CM9" s="24">
        <v>2019</v>
      </c>
      <c r="CN9" s="22">
        <v>2017</v>
      </c>
      <c r="CO9" s="22">
        <v>2018</v>
      </c>
      <c r="CP9" s="24">
        <v>2019</v>
      </c>
      <c r="CQ9" s="22">
        <v>2017</v>
      </c>
      <c r="CR9" s="22">
        <v>2018</v>
      </c>
      <c r="CS9" s="24">
        <v>2019</v>
      </c>
      <c r="CT9" s="22">
        <v>2017</v>
      </c>
      <c r="CU9" s="22">
        <v>2018</v>
      </c>
      <c r="CV9" s="24">
        <v>2019</v>
      </c>
      <c r="CW9" s="22">
        <v>2017</v>
      </c>
      <c r="CX9" s="22">
        <v>2018</v>
      </c>
      <c r="CY9" s="24">
        <v>2019</v>
      </c>
      <c r="CZ9" s="22">
        <v>2017</v>
      </c>
      <c r="DA9" s="22">
        <v>2018</v>
      </c>
      <c r="DB9" s="24">
        <v>2019</v>
      </c>
      <c r="DC9" s="22">
        <v>2017</v>
      </c>
      <c r="DD9" s="22">
        <v>2018</v>
      </c>
      <c r="DE9" s="24">
        <v>2019</v>
      </c>
      <c r="DF9" s="22">
        <v>2017</v>
      </c>
      <c r="DG9" s="22">
        <v>2018</v>
      </c>
      <c r="DH9" s="24">
        <v>2019</v>
      </c>
      <c r="DI9" s="22">
        <v>2017</v>
      </c>
      <c r="DJ9" s="22">
        <v>2018</v>
      </c>
      <c r="DK9" s="24">
        <v>2019</v>
      </c>
      <c r="DL9" s="22">
        <v>2017</v>
      </c>
      <c r="DM9" s="22">
        <v>2018</v>
      </c>
      <c r="DN9" s="24">
        <v>2019</v>
      </c>
      <c r="DO9" s="22">
        <v>2017</v>
      </c>
      <c r="DP9" s="22">
        <v>2018</v>
      </c>
      <c r="DQ9" s="24">
        <v>2019</v>
      </c>
      <c r="DR9" s="22">
        <v>2017</v>
      </c>
      <c r="DS9" s="22">
        <v>2018</v>
      </c>
      <c r="DT9" s="24">
        <v>2019</v>
      </c>
      <c r="DU9" s="22">
        <v>2017</v>
      </c>
      <c r="DV9" s="22">
        <v>2018</v>
      </c>
      <c r="DW9" s="24">
        <v>2019</v>
      </c>
      <c r="DX9" s="22">
        <v>2017</v>
      </c>
      <c r="DY9" s="22">
        <v>2018</v>
      </c>
      <c r="DZ9" s="24">
        <v>2019</v>
      </c>
      <c r="EA9" s="22">
        <v>2017</v>
      </c>
      <c r="EB9" s="22">
        <v>2018</v>
      </c>
      <c r="EC9" s="24">
        <v>2019</v>
      </c>
      <c r="ED9" s="22">
        <v>2017</v>
      </c>
      <c r="EE9" s="22">
        <v>2018</v>
      </c>
      <c r="EF9" s="24">
        <v>2019</v>
      </c>
      <c r="EG9" s="22">
        <v>2017</v>
      </c>
      <c r="EH9" s="22">
        <v>2018</v>
      </c>
      <c r="EI9" s="24">
        <v>2019</v>
      </c>
      <c r="EJ9" s="22">
        <v>2017</v>
      </c>
      <c r="EK9" s="22">
        <v>2018</v>
      </c>
      <c r="EL9" s="24">
        <v>2019</v>
      </c>
      <c r="EM9" s="22">
        <v>2017</v>
      </c>
      <c r="EN9" s="22">
        <v>2018</v>
      </c>
      <c r="EO9" s="24">
        <v>2019</v>
      </c>
      <c r="EP9" s="22">
        <v>2017</v>
      </c>
      <c r="EQ9" s="22">
        <v>2018</v>
      </c>
      <c r="ER9" s="24">
        <v>2019</v>
      </c>
      <c r="ES9" s="22">
        <v>2017</v>
      </c>
      <c r="ET9" s="22">
        <v>2018</v>
      </c>
      <c r="EU9" s="24">
        <v>2019</v>
      </c>
      <c r="EV9" s="22">
        <v>2017</v>
      </c>
      <c r="EW9" s="22">
        <v>2018</v>
      </c>
      <c r="EX9" s="24">
        <v>2019</v>
      </c>
      <c r="EY9" s="22">
        <v>2017</v>
      </c>
      <c r="EZ9" s="22">
        <v>2018</v>
      </c>
      <c r="FA9" s="24">
        <v>2019</v>
      </c>
      <c r="FB9" s="22">
        <v>2017</v>
      </c>
      <c r="FC9" s="22">
        <v>2018</v>
      </c>
      <c r="FD9" s="24">
        <v>2019</v>
      </c>
      <c r="FE9" s="22">
        <v>2017</v>
      </c>
      <c r="FF9" s="22">
        <v>2018</v>
      </c>
      <c r="FG9" s="24">
        <v>2019</v>
      </c>
      <c r="FH9" s="22">
        <v>2017</v>
      </c>
      <c r="FI9" s="22">
        <v>2018</v>
      </c>
      <c r="FJ9" s="24">
        <v>2019</v>
      </c>
    </row>
    <row r="10" spans="1:166">
      <c r="B10" s="32" t="s">
        <v>82</v>
      </c>
      <c r="C10" s="33">
        <f>(C9/(C9+D9+E9))*100</f>
        <v>32.151469143520586</v>
      </c>
      <c r="D10" s="33">
        <f>(D9/(C9+D9+E9))*100</f>
        <v>33.322237287585146</v>
      </c>
      <c r="E10" s="34">
        <f>(E9/(C9+D9+E9))*100</f>
        <v>34.526293568894268</v>
      </c>
      <c r="H10" s="5" t="s">
        <v>83</v>
      </c>
      <c r="I10" s="6">
        <f t="shared" ref="I10:K10" si="1">+I14+I16</f>
        <v>21138</v>
      </c>
      <c r="J10" s="6">
        <f t="shared" si="1"/>
        <v>20230</v>
      </c>
      <c r="K10" s="6">
        <f t="shared" si="1"/>
        <v>20324</v>
      </c>
      <c r="Z10" s="5" t="s">
        <v>84</v>
      </c>
      <c r="AA10" s="35">
        <v>17521604187</v>
      </c>
      <c r="AB10" s="35">
        <v>16702201865</v>
      </c>
      <c r="AC10" s="35">
        <v>17111903026</v>
      </c>
      <c r="AP10" s="5" t="s">
        <v>85</v>
      </c>
      <c r="AQ10" s="5">
        <v>55</v>
      </c>
      <c r="AR10" s="5">
        <v>64</v>
      </c>
      <c r="AS10" s="5">
        <v>74</v>
      </c>
      <c r="AT10" s="5">
        <v>51</v>
      </c>
      <c r="AU10" s="5">
        <v>55</v>
      </c>
      <c r="AV10" s="5">
        <v>71</v>
      </c>
      <c r="AW10" s="5">
        <v>4</v>
      </c>
      <c r="AX10" s="5">
        <v>9</v>
      </c>
      <c r="AY10" s="5">
        <v>3</v>
      </c>
      <c r="AZ10" s="5">
        <v>55</v>
      </c>
      <c r="BA10" s="5">
        <v>61</v>
      </c>
      <c r="BB10" s="5">
        <v>74</v>
      </c>
      <c r="BC10" s="5">
        <v>0</v>
      </c>
      <c r="BD10" s="5">
        <v>1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36"/>
      <c r="BM10" s="5">
        <v>277683689</v>
      </c>
      <c r="BN10" s="5">
        <v>446287452</v>
      </c>
      <c r="BO10" s="5">
        <v>425756232</v>
      </c>
      <c r="BP10" s="5">
        <v>3530020000</v>
      </c>
      <c r="BQ10" s="5">
        <v>77000000</v>
      </c>
      <c r="BR10" s="5">
        <v>125000000</v>
      </c>
      <c r="BS10" s="5">
        <v>307703689</v>
      </c>
      <c r="BT10" s="5">
        <v>523287452</v>
      </c>
      <c r="BU10" s="5">
        <v>31250000</v>
      </c>
      <c r="BV10" s="5">
        <v>3520000000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>
        <v>0</v>
      </c>
      <c r="CF10" s="5">
        <v>0</v>
      </c>
      <c r="CG10" s="5">
        <v>0</v>
      </c>
      <c r="CH10" s="5">
        <v>275</v>
      </c>
      <c r="CI10" s="5">
        <v>278</v>
      </c>
      <c r="CJ10" s="5">
        <v>258</v>
      </c>
      <c r="CK10" s="5">
        <v>16</v>
      </c>
      <c r="CL10" s="5">
        <v>15</v>
      </c>
      <c r="CM10" s="5">
        <v>6</v>
      </c>
      <c r="CN10" s="5">
        <v>16</v>
      </c>
      <c r="CO10" s="5">
        <v>15</v>
      </c>
      <c r="CP10" s="5">
        <v>6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14</v>
      </c>
      <c r="DD10" s="5">
        <v>21</v>
      </c>
      <c r="DE10" s="5">
        <v>26</v>
      </c>
      <c r="DF10" s="5">
        <v>0</v>
      </c>
      <c r="DG10" s="5">
        <v>1</v>
      </c>
      <c r="DH10" s="5">
        <v>0</v>
      </c>
      <c r="DI10" s="5">
        <v>0</v>
      </c>
      <c r="DJ10" s="5">
        <v>1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/>
      <c r="DY10" s="5">
        <v>1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1</v>
      </c>
      <c r="ES10" s="5">
        <v>1</v>
      </c>
      <c r="ET10" s="5">
        <v>1</v>
      </c>
      <c r="EU10" s="5">
        <v>2</v>
      </c>
      <c r="EV10" s="5">
        <v>1</v>
      </c>
      <c r="EW10" s="5">
        <v>0</v>
      </c>
      <c r="EX10" s="5">
        <v>2</v>
      </c>
      <c r="EY10" s="5">
        <v>0</v>
      </c>
      <c r="EZ10" s="5">
        <v>1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3</v>
      </c>
      <c r="FI10" s="5">
        <v>2</v>
      </c>
      <c r="FJ10" s="5">
        <v>1</v>
      </c>
    </row>
    <row r="11" spans="1:166" ht="15.75">
      <c r="B11" s="5" t="s">
        <v>5</v>
      </c>
      <c r="C11" s="5"/>
      <c r="D11" s="5"/>
      <c r="E11" s="5"/>
      <c r="H11" s="32" t="s">
        <v>82</v>
      </c>
      <c r="I11" s="39">
        <f>(I10/(I10+J10+K10))*100</f>
        <v>34.263761914024506</v>
      </c>
      <c r="J11" s="41">
        <f>(J10/(I10+J10+K10))*100</f>
        <v>32.79193412435972</v>
      </c>
      <c r="K11" s="41">
        <f>(K10/(I10+J10+K10))*100</f>
        <v>32.944303961615766</v>
      </c>
      <c r="Z11" s="32" t="s">
        <v>82</v>
      </c>
      <c r="AA11" s="42">
        <f t="shared" ref="AA11:AC11" si="2">(AA10/AA10)*100</f>
        <v>100</v>
      </c>
      <c r="AB11" s="42">
        <f t="shared" si="2"/>
        <v>100</v>
      </c>
      <c r="AC11" s="42">
        <f t="shared" si="2"/>
        <v>100</v>
      </c>
      <c r="AP11" s="43" t="s">
        <v>82</v>
      </c>
      <c r="AQ11" s="45">
        <f>(AQ10/(AQ10+AR10+AS10))*100</f>
        <v>28.497409326424872</v>
      </c>
      <c r="AR11" s="45">
        <f>(AR10/(AQ10+AR10+AS10))*100</f>
        <v>33.160621761658035</v>
      </c>
      <c r="AS11" s="45">
        <f>(AS10/(AQ10+AR10+AS10))*100</f>
        <v>38.341968911917093</v>
      </c>
      <c r="AT11" s="45">
        <f>(AT10/(AT10+AU10+AV10))*100</f>
        <v>28.8135593220339</v>
      </c>
      <c r="AU11" s="45">
        <f>(AU10/(AT10+AU10+AV10))*100</f>
        <v>31.073446327683619</v>
      </c>
      <c r="AV11" s="45">
        <f>(AV10/(AT10+AU10+AV10))*100</f>
        <v>40.112994350282491</v>
      </c>
      <c r="AW11" s="45">
        <f>(AW10/(AW10+AX10+AY10))*100</f>
        <v>25</v>
      </c>
      <c r="AX11" s="45">
        <f>(AX10/(AW10+AX10+AY10))*100</f>
        <v>56.25</v>
      </c>
      <c r="AY11" s="45">
        <f>(AY10/(AW10+AX10+AY10))*100</f>
        <v>18.75</v>
      </c>
      <c r="AZ11" s="45">
        <f>(AZ10/(AZ10+BA10+BB10))*100</f>
        <v>28.947368421052634</v>
      </c>
      <c r="BA11" s="45">
        <f>(BA10/(AZ10+BA10+BB10))*100</f>
        <v>32.10526315789474</v>
      </c>
      <c r="BB11" s="45">
        <f>(BB10/(AZ10+BA10+BB10))*100</f>
        <v>38.94736842105263</v>
      </c>
      <c r="BC11" s="45">
        <f>(BC10/(BC10+BD10+BE10))*100</f>
        <v>0</v>
      </c>
      <c r="BD11" s="45">
        <f>(BD10/(BC10+BD10+BE10))*100</f>
        <v>100</v>
      </c>
      <c r="BE11" s="45">
        <f>(BE10/(BC10+BD10+BE10))*100</f>
        <v>0</v>
      </c>
      <c r="BF11" s="45" t="e">
        <f>(BF10/(BF10+BG10+BH10))*100</f>
        <v>#DIV/0!</v>
      </c>
      <c r="BG11" s="45" t="e">
        <f>(BG10/(BF10+BG10+BH10))*100</f>
        <v>#DIV/0!</v>
      </c>
      <c r="BH11" s="45" t="e">
        <f>(BH10/(BF10+BG10+BH10))*100</f>
        <v>#DIV/0!</v>
      </c>
      <c r="BI11" s="45" t="e">
        <f>(BI10/(BI10+BJ10+BK10))*100</f>
        <v>#DIV/0!</v>
      </c>
      <c r="BJ11" s="45" t="e">
        <f>(BJ10/(BI10+BJ10+BK10))*100</f>
        <v>#DIV/0!</v>
      </c>
      <c r="BK11" s="45" t="e">
        <f>(BK10/(BI10+BJ10+BK10))*100</f>
        <v>#DIV/0!</v>
      </c>
      <c r="BL11" s="47"/>
      <c r="BM11" s="45">
        <f>(BM10/(BM10+BN10+BO10))*100</f>
        <v>24.152133411891899</v>
      </c>
      <c r="BN11" s="45">
        <f>(BN10/(BM10+BN10+BO10))*100</f>
        <v>38.816806703966336</v>
      </c>
      <c r="BO11" s="45">
        <f>(BO10/(BM10+BN10+BO10))*100</f>
        <v>37.031059884141769</v>
      </c>
      <c r="BP11" s="45">
        <f>(BP10/(BP10+BQ10+BR10))*100</f>
        <v>94.587381632467142</v>
      </c>
      <c r="BQ11" s="45">
        <f>(BQ10/(BP10+BQ10+BR10))*100</f>
        <v>2.063225813366488</v>
      </c>
      <c r="BR11" s="45">
        <f>(BR10/(BP10+BQ10+BR10))*100</f>
        <v>3.3493925541663763</v>
      </c>
      <c r="BS11" s="45">
        <f>(BS10/(BS10+BT10+BU10))*100</f>
        <v>35.686500489078384</v>
      </c>
      <c r="BT11" s="45">
        <f>(BT10/(BS10+BT10+BU10))*100</f>
        <v>60.689223364256051</v>
      </c>
      <c r="BU11" s="45">
        <f>(BU10/(BS10+BT10+BU10))*100</f>
        <v>3.6242761466655651</v>
      </c>
      <c r="BV11" s="45">
        <f>(BV10/(BV10+BW10+BX10))*100</f>
        <v>100</v>
      </c>
      <c r="BW11" s="45">
        <f>(BW10/(BV10+BW10+BX10))*100</f>
        <v>0</v>
      </c>
      <c r="BX11" s="45">
        <f>(BX10/(BV10+BW10+BX10))*100</f>
        <v>0</v>
      </c>
      <c r="BY11" s="45" t="e">
        <f>(BY10/(BY10+BZ10+CA10))*100</f>
        <v>#DIV/0!</v>
      </c>
      <c r="BZ11" s="45" t="e">
        <f>(BZ10/(BY10+BZ10+CA10))*100</f>
        <v>#DIV/0!</v>
      </c>
      <c r="CA11" s="45" t="e">
        <f>(CA10/(BY10+BZ10+CA10))*100</f>
        <v>#DIV/0!</v>
      </c>
      <c r="CB11" s="45" t="e">
        <f>(CB10/(CB10+CC10+CD10))*100</f>
        <v>#DIV/0!</v>
      </c>
      <c r="CC11" s="45" t="e">
        <f>(CC10/(CB10+CC10+CD10))*100</f>
        <v>#DIV/0!</v>
      </c>
      <c r="CD11" s="45" t="e">
        <f>(CD10/(CB10+CC10+CD10))*100</f>
        <v>#DIV/0!</v>
      </c>
      <c r="CE11" s="45" t="e">
        <f>(CE10/(CE10+CF10+CG10))*100</f>
        <v>#DIV/0!</v>
      </c>
      <c r="CF11" s="45" t="e">
        <f>(CF10/(CE10+CF10+CG10))*100</f>
        <v>#DIV/0!</v>
      </c>
      <c r="CG11" s="45" t="e">
        <f>(CG10/(CE10+CF10+CG10))*100</f>
        <v>#DIV/0!</v>
      </c>
      <c r="CH11" s="45">
        <f>(CH10/(CH10+CI10+CJ10))*100</f>
        <v>33.908754623921084</v>
      </c>
      <c r="CI11" s="45">
        <f>(CI10/(CH10+CI10+CJ10))*100</f>
        <v>34.278668310727497</v>
      </c>
      <c r="CJ11" s="45">
        <f>(CJ10/(CH10+CI10+CJ10))*100</f>
        <v>31.812577065351416</v>
      </c>
      <c r="CK11" s="45">
        <f>(CK10/(CK10+CL10+CM10))*100</f>
        <v>43.243243243243242</v>
      </c>
      <c r="CL11" s="45">
        <f>(CL10/(CK10+CL10+CM10))*100</f>
        <v>40.54054054054054</v>
      </c>
      <c r="CM11" s="45">
        <f>(CM10/(CK10+CL10+CM10))*100</f>
        <v>16.216216216216218</v>
      </c>
      <c r="CN11" s="45">
        <f>(CN10/(CN10+CO10+CP10))*100</f>
        <v>43.243243243243242</v>
      </c>
      <c r="CO11" s="45">
        <f>(CO10/(CN10+CO10+CP10))*100</f>
        <v>40.54054054054054</v>
      </c>
      <c r="CP11" s="45">
        <f>(CP10/(CN10+CO10+CP10))*100</f>
        <v>16.216216216216218</v>
      </c>
      <c r="CQ11" s="45" t="e">
        <f>(CQ10/(CQ10+CR10+CS10))*100</f>
        <v>#DIV/0!</v>
      </c>
      <c r="CR11" s="45" t="e">
        <f>(CR10/(CQ10+CR10+CS10))*100</f>
        <v>#DIV/0!</v>
      </c>
      <c r="CS11" s="45" t="e">
        <f>(CS10/(CQ10+CR10+CS10))*100</f>
        <v>#DIV/0!</v>
      </c>
      <c r="CT11" s="45" t="e">
        <f>(CT10/(CT10+CU10+CV10))*100</f>
        <v>#DIV/0!</v>
      </c>
      <c r="CU11" s="45" t="e">
        <f>(CU10/(CT10+CU10+CV10))*100</f>
        <v>#DIV/0!</v>
      </c>
      <c r="CV11" s="45" t="e">
        <f>(CV10/(CT10+CU10+CV10))*100</f>
        <v>#DIV/0!</v>
      </c>
      <c r="CW11" s="45" t="e">
        <f>(CW10/(CW10+CX10+CY10))*100</f>
        <v>#DIV/0!</v>
      </c>
      <c r="CX11" s="45" t="e">
        <f>(CX10/(CW10+CX10+CY10))*100</f>
        <v>#DIV/0!</v>
      </c>
      <c r="CY11" s="45" t="e">
        <f>(CY10/(CW10+CX10+CY10))*100</f>
        <v>#DIV/0!</v>
      </c>
      <c r="CZ11" s="45" t="e">
        <f>(CZ10/(CZ10+DA10+DB10))*100</f>
        <v>#DIV/0!</v>
      </c>
      <c r="DA11" s="45" t="e">
        <f>(DA10/(CZ10+DA10+DB10))*100</f>
        <v>#DIV/0!</v>
      </c>
      <c r="DB11" s="45" t="e">
        <f>(DB10/(CZ10+DA10+DB10))*100</f>
        <v>#DIV/0!</v>
      </c>
      <c r="DC11" s="45">
        <f>(DC10/(DC10+DD10+DE10))*100</f>
        <v>22.950819672131146</v>
      </c>
      <c r="DD11" s="45">
        <f>(DD10/(DC10+DD10+DE10))*100</f>
        <v>34.42622950819672</v>
      </c>
      <c r="DE11" s="45">
        <f>(DE10/(DC10+DD10+DE10))*100</f>
        <v>42.622950819672127</v>
      </c>
      <c r="DF11" s="45">
        <f>(DF10/(DF10+DG10+DH10))*100</f>
        <v>0</v>
      </c>
      <c r="DG11" s="45">
        <f>(DG10/(DF10+DG10+DH10))*100</f>
        <v>100</v>
      </c>
      <c r="DH11" s="45">
        <f>(DH10/(DF10+DG10+DH10))*100</f>
        <v>0</v>
      </c>
      <c r="DI11" s="45">
        <f>(DI10/(DI10+DJ10+DK10))*100</f>
        <v>0</v>
      </c>
      <c r="DJ11" s="45">
        <f>(DJ10/(DI10+DJ10+DK10))*100</f>
        <v>100</v>
      </c>
      <c r="DK11" s="45">
        <f>(DK10/(DI10+DJ10+DK10))*100</f>
        <v>0</v>
      </c>
      <c r="DL11" s="45" t="e">
        <f>(DL10/(DL10+DM10+DN10))*100</f>
        <v>#DIV/0!</v>
      </c>
      <c r="DM11" s="45" t="e">
        <f>(DM10/(DL10+DM10+DN10))*100</f>
        <v>#DIV/0!</v>
      </c>
      <c r="DN11" s="45" t="e">
        <f>(DN10/(DL10+DM10+DN10))*100</f>
        <v>#DIV/0!</v>
      </c>
      <c r="DO11" s="45" t="e">
        <f>(DO10/(DO10+DP10+DQ10))*100</f>
        <v>#DIV/0!</v>
      </c>
      <c r="DP11" s="45" t="e">
        <f>(DP10/(DO10+DP10+DQ10))*100</f>
        <v>#DIV/0!</v>
      </c>
      <c r="DQ11" s="45" t="e">
        <f>(DQ10/(DO10+DP10+DQ10))*100</f>
        <v>#DIV/0!</v>
      </c>
      <c r="DR11" s="45" t="e">
        <f>(DR10/(DR10+DS10+DT10))*100</f>
        <v>#DIV/0!</v>
      </c>
      <c r="DS11" s="45" t="e">
        <f>(DS10/(DR10+DS10+DT10))*100</f>
        <v>#DIV/0!</v>
      </c>
      <c r="DT11" s="45" t="e">
        <f>(DT10/(DR10+DS10+DT10))*100</f>
        <v>#DIV/0!</v>
      </c>
      <c r="DU11" s="45" t="e">
        <f>(DU10/(DU10+DV10+DW10))*100</f>
        <v>#DIV/0!</v>
      </c>
      <c r="DV11" s="45" t="e">
        <f>(DV10/(DU10+DV10+DW10))*100</f>
        <v>#DIV/0!</v>
      </c>
      <c r="DW11" s="45" t="e">
        <f>(DW10/(DU10+DV10+DW10))*100</f>
        <v>#DIV/0!</v>
      </c>
      <c r="DX11" s="45">
        <f>(DX10/(DX10+DY10+DZ10))*100</f>
        <v>0</v>
      </c>
      <c r="DY11" s="45">
        <f>(DY10/(DX10+DY10+DZ10))*100</f>
        <v>100</v>
      </c>
      <c r="DZ11" s="45">
        <f>(DZ10/(DX10+DY10+DZ10))*100</f>
        <v>0</v>
      </c>
      <c r="EA11" s="45" t="e">
        <f>(EA10/(EA10+EB10+EC10))*100</f>
        <v>#DIV/0!</v>
      </c>
      <c r="EB11" s="45" t="e">
        <f>(EB10/(EA10+EB10+EC10))*100</f>
        <v>#DIV/0!</v>
      </c>
      <c r="EC11" s="45" t="e">
        <f>(EC10/(EA10+EB10+EC10))*100</f>
        <v>#DIV/0!</v>
      </c>
      <c r="ED11" s="45" t="e">
        <f>(ED10/(ED10+EE10+EF10))*100</f>
        <v>#DIV/0!</v>
      </c>
      <c r="EE11" s="45" t="e">
        <f>(EE10/(ED10+EE10+EF10))*100</f>
        <v>#DIV/0!</v>
      </c>
      <c r="EF11" s="45" t="e">
        <f>(EF10/(ED10+EE10+EF10))*100</f>
        <v>#DIV/0!</v>
      </c>
      <c r="EG11" s="45" t="e">
        <f>(EG10/(EG10+EH10+EI10))*100</f>
        <v>#DIV/0!</v>
      </c>
      <c r="EH11" s="45" t="e">
        <f>(EH10/(EG10+EH10+EI10))*100</f>
        <v>#DIV/0!</v>
      </c>
      <c r="EI11" s="45" t="e">
        <f>(EI10/(EG10+EH10+EI10))*100</f>
        <v>#DIV/0!</v>
      </c>
      <c r="EJ11" s="45" t="e">
        <f>(EJ10/(EJ10+EK10+EL10))*100</f>
        <v>#DIV/0!</v>
      </c>
      <c r="EK11" s="45" t="e">
        <f>(EK10/(EJ10+EK10+EL10))*100</f>
        <v>#DIV/0!</v>
      </c>
      <c r="EL11" s="45" t="e">
        <f>(EL10/(EJ10+EK10+EL10))*100</f>
        <v>#DIV/0!</v>
      </c>
      <c r="EM11" s="45" t="e">
        <f>(EM10/(EM10+EN10+EO10))*100</f>
        <v>#DIV/0!</v>
      </c>
      <c r="EN11" s="45" t="e">
        <f>(EN10/(EM10+EN10+EO10))*100</f>
        <v>#DIV/0!</v>
      </c>
      <c r="EO11" s="45" t="e">
        <f>(EO10/(EM10+EN10+EO10))*100</f>
        <v>#DIV/0!</v>
      </c>
      <c r="EP11" s="45">
        <f>(EP10/(EP10+EQ10+ER10))*100</f>
        <v>0</v>
      </c>
      <c r="EQ11" s="45">
        <f>(EQ10/(EP10+EQ10+ER10))*100</f>
        <v>0</v>
      </c>
      <c r="ER11" s="45">
        <f>(ER10/(EP10+EQ10+ER10))*100</f>
        <v>100</v>
      </c>
      <c r="ES11" s="45">
        <f>(ES10/(ES10+ET10+EU10))*100</f>
        <v>25</v>
      </c>
      <c r="ET11" s="45">
        <f>(ET10/(ES10+ET10+EU10))*100</f>
        <v>25</v>
      </c>
      <c r="EU11" s="45">
        <f>(EU10/(ES10+ET10+EU10))*100</f>
        <v>50</v>
      </c>
      <c r="EV11" s="45">
        <f>(EV10/(EV10+EW10+EX10))*100</f>
        <v>33.333333333333329</v>
      </c>
      <c r="EW11" s="45">
        <f>(EW10/(EV10+EW10+EX10))*100</f>
        <v>0</v>
      </c>
      <c r="EX11" s="45">
        <f>(EX10/(EV10+EW10+EX10))*100</f>
        <v>66.666666666666657</v>
      </c>
      <c r="EY11" s="45">
        <f>(EY10/(EY10+EZ10+FA10))*100</f>
        <v>0</v>
      </c>
      <c r="EZ11" s="45">
        <f>(EZ10/(EY10+EZ10+FA10))*100</f>
        <v>100</v>
      </c>
      <c r="FA11" s="45">
        <f>(FA10/(EY10+EZ10+FA10))*100</f>
        <v>0</v>
      </c>
      <c r="FB11" s="45" t="e">
        <f>(FB10/(FB10+FC10+FD10))*100</f>
        <v>#DIV/0!</v>
      </c>
      <c r="FC11" s="45" t="e">
        <f>(FC10/(FB10+FC10+FD10))*100</f>
        <v>#DIV/0!</v>
      </c>
      <c r="FD11" s="45" t="e">
        <f>(FD10/(FB10+FC10+FD10))*100</f>
        <v>#DIV/0!</v>
      </c>
      <c r="FE11" s="45" t="e">
        <f>(FE10/(FE10+FF10+FG10))*100</f>
        <v>#DIV/0!</v>
      </c>
      <c r="FF11" s="45" t="e">
        <f>(FF10/(FE10+FF10+FG10))*100</f>
        <v>#DIV/0!</v>
      </c>
      <c r="FG11" s="45" t="e">
        <f>(FG10/(FE10+FF10+FG10))*100</f>
        <v>#DIV/0!</v>
      </c>
      <c r="FH11" s="45">
        <f>(FH10/(FH10+FI10+FJ10))*100</f>
        <v>50</v>
      </c>
      <c r="FI11" s="45">
        <f>(FI10/(FH10+FI10+FJ10))*100</f>
        <v>33.333333333333329</v>
      </c>
      <c r="FJ11" s="45">
        <f>(FJ10/(FH10+FI10+FJ10))*100</f>
        <v>16.666666666666664</v>
      </c>
    </row>
    <row r="12" spans="1:166">
      <c r="B12" s="7" t="s">
        <v>6</v>
      </c>
      <c r="C12" s="6">
        <v>19288</v>
      </c>
      <c r="D12" s="6">
        <v>19987</v>
      </c>
      <c r="E12" s="6">
        <v>20695</v>
      </c>
      <c r="I12" s="23"/>
      <c r="J12" s="23"/>
      <c r="K12" s="23"/>
      <c r="Z12" s="5" t="s">
        <v>88</v>
      </c>
      <c r="AA12" s="35">
        <v>2172828382</v>
      </c>
      <c r="AB12" s="35">
        <v>1694155030</v>
      </c>
      <c r="AC12" s="35">
        <v>1933491706</v>
      </c>
    </row>
    <row r="13" spans="1:166">
      <c r="B13" s="32" t="s">
        <v>82</v>
      </c>
      <c r="C13" s="34">
        <f t="shared" ref="C13:E13" si="3">(C12/C9)*100</f>
        <v>48.707070707070713</v>
      </c>
      <c r="D13" s="33">
        <f t="shared" si="3"/>
        <v>48.69889381609083</v>
      </c>
      <c r="E13" s="33">
        <f t="shared" si="3"/>
        <v>48.665490887713112</v>
      </c>
      <c r="H13" s="5" t="s">
        <v>89</v>
      </c>
      <c r="I13" s="6"/>
      <c r="J13" s="6"/>
      <c r="K13" s="6"/>
      <c r="Z13" s="32" t="s">
        <v>82</v>
      </c>
      <c r="AA13" s="49">
        <f t="shared" ref="AA13:AC13" si="4">(AA12/AA10)*100</f>
        <v>12.400853020136768</v>
      </c>
      <c r="AB13" s="49">
        <f t="shared" si="4"/>
        <v>10.14330352185574</v>
      </c>
      <c r="AC13" s="49">
        <f t="shared" si="4"/>
        <v>11.299103922352954</v>
      </c>
    </row>
    <row r="14" spans="1:166">
      <c r="B14" s="7" t="s">
        <v>7</v>
      </c>
      <c r="C14" s="6">
        <v>20312</v>
      </c>
      <c r="D14" s="6">
        <v>21055</v>
      </c>
      <c r="E14" s="6">
        <v>21830</v>
      </c>
      <c r="H14" s="7" t="s">
        <v>6</v>
      </c>
      <c r="I14" s="6">
        <v>10357.619999999999</v>
      </c>
      <c r="J14" s="6">
        <v>9912.7000000000007</v>
      </c>
      <c r="K14" s="6">
        <v>9958.76</v>
      </c>
      <c r="Z14" s="5" t="s">
        <v>90</v>
      </c>
      <c r="AA14" s="50">
        <v>6039645142</v>
      </c>
      <c r="AB14" s="50">
        <v>6462672932</v>
      </c>
      <c r="AC14" s="35">
        <v>6251159037</v>
      </c>
    </row>
    <row r="15" spans="1:166">
      <c r="B15" s="32" t="s">
        <v>82</v>
      </c>
      <c r="C15" s="34">
        <f t="shared" ref="C15:E15" si="5">(C14/C9)*100</f>
        <v>51.292929292929287</v>
      </c>
      <c r="D15" s="33">
        <f t="shared" si="5"/>
        <v>51.301106183909162</v>
      </c>
      <c r="E15" s="33">
        <f t="shared" si="5"/>
        <v>51.334509112286888</v>
      </c>
      <c r="H15" s="32" t="s">
        <v>82</v>
      </c>
      <c r="I15" s="39">
        <f t="shared" ref="I15:K15" si="6">(I14/(I14+I16))*100</f>
        <v>48.999999999999993</v>
      </c>
      <c r="J15" s="39">
        <f t="shared" si="6"/>
        <v>49.000000000000007</v>
      </c>
      <c r="K15" s="39">
        <f t="shared" si="6"/>
        <v>49</v>
      </c>
      <c r="Z15" s="32" t="s">
        <v>82</v>
      </c>
      <c r="AA15" s="49">
        <f t="shared" ref="AA15:AC15" si="7">(AA14/AA10)*100</f>
        <v>34.469704243639185</v>
      </c>
      <c r="AB15" s="49">
        <f t="shared" si="7"/>
        <v>38.693538637817198</v>
      </c>
      <c r="AC15" s="49">
        <f t="shared" si="7"/>
        <v>36.531056934473774</v>
      </c>
    </row>
    <row r="16" spans="1:166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v>10780.380000000001</v>
      </c>
      <c r="J16" s="6">
        <v>10317.299999999999</v>
      </c>
      <c r="K16" s="6">
        <v>10365.24</v>
      </c>
      <c r="Z16" s="5" t="s">
        <v>91</v>
      </c>
      <c r="AA16" s="50">
        <v>1122000000</v>
      </c>
      <c r="AB16" s="50">
        <v>1125000000</v>
      </c>
      <c r="AC16" s="50">
        <v>1187000000</v>
      </c>
    </row>
    <row r="17" spans="2:29">
      <c r="B17" s="52" t="s">
        <v>10</v>
      </c>
      <c r="C17" s="26">
        <v>5641</v>
      </c>
      <c r="D17" s="26">
        <v>5833</v>
      </c>
      <c r="E17" s="26">
        <v>6023</v>
      </c>
      <c r="H17" s="32" t="s">
        <v>82</v>
      </c>
      <c r="I17" s="34">
        <f t="shared" ref="I17:K17" si="8">(I16/(I14+I16))*100</f>
        <v>51</v>
      </c>
      <c r="J17" s="34">
        <f t="shared" si="8"/>
        <v>51</v>
      </c>
      <c r="K17" s="34">
        <f t="shared" si="8"/>
        <v>51</v>
      </c>
      <c r="Z17" s="32" t="s">
        <v>82</v>
      </c>
      <c r="AA17" s="49">
        <f t="shared" ref="AA17:AC17" si="9">(AA16/AA10)*100</f>
        <v>6.4035232620564386</v>
      </c>
      <c r="AB17" s="39">
        <f t="shared" si="9"/>
        <v>6.7356388642234863</v>
      </c>
      <c r="AC17" s="39">
        <f t="shared" si="9"/>
        <v>6.9366919517745051</v>
      </c>
    </row>
    <row r="18" spans="2:29">
      <c r="B18" s="53" t="s">
        <v>11</v>
      </c>
      <c r="C18" s="26">
        <v>4936</v>
      </c>
      <c r="D18" s="26">
        <v>5106</v>
      </c>
      <c r="E18" s="26">
        <v>5277</v>
      </c>
      <c r="H18" s="5" t="s">
        <v>92</v>
      </c>
      <c r="I18" s="6"/>
      <c r="J18" s="6"/>
      <c r="K18" s="6"/>
      <c r="AB18" s="54"/>
    </row>
    <row r="19" spans="2:29">
      <c r="B19" s="52" t="s">
        <v>12</v>
      </c>
      <c r="C19" s="26">
        <v>4535</v>
      </c>
      <c r="D19" s="26">
        <v>4612</v>
      </c>
      <c r="E19" s="26">
        <v>4725</v>
      </c>
      <c r="H19" s="7" t="s">
        <v>93</v>
      </c>
      <c r="I19" s="6">
        <v>20225</v>
      </c>
      <c r="J19" s="6">
        <v>19321</v>
      </c>
      <c r="K19" s="6">
        <v>19387</v>
      </c>
      <c r="Z19" s="2" t="s">
        <v>94</v>
      </c>
      <c r="AA19" s="5"/>
      <c r="AB19" s="5"/>
      <c r="AC19" s="5"/>
    </row>
    <row r="20" spans="2:29">
      <c r="B20" s="52" t="s">
        <v>13</v>
      </c>
      <c r="C20" s="26">
        <v>4533</v>
      </c>
      <c r="D20" s="26">
        <v>4601</v>
      </c>
      <c r="E20" s="26">
        <v>4644</v>
      </c>
      <c r="H20" s="32" t="s">
        <v>82</v>
      </c>
      <c r="I20" s="39">
        <f t="shared" ref="I20:K20" si="10">(I19/(I19+I21+I23))*100</f>
        <v>95.680764499952687</v>
      </c>
      <c r="J20" s="39">
        <f t="shared" si="10"/>
        <v>95.50667325753831</v>
      </c>
      <c r="K20" s="39">
        <f t="shared" si="10"/>
        <v>95.389687069474519</v>
      </c>
      <c r="Z20" s="5" t="s">
        <v>95</v>
      </c>
      <c r="AA20" s="6">
        <f t="shared" ref="AA20:AC20" si="11">AA23+AA25</f>
        <v>29023</v>
      </c>
      <c r="AB20" s="6">
        <f t="shared" si="11"/>
        <v>30103</v>
      </c>
      <c r="AC20" s="6">
        <f t="shared" si="11"/>
        <v>31225</v>
      </c>
    </row>
    <row r="21" spans="2:29" ht="15.75" customHeight="1">
      <c r="B21" s="52" t="s">
        <v>14</v>
      </c>
      <c r="C21" s="26">
        <v>4035</v>
      </c>
      <c r="D21" s="26">
        <v>4245</v>
      </c>
      <c r="E21" s="26">
        <v>4442</v>
      </c>
      <c r="H21" s="7" t="s">
        <v>96</v>
      </c>
      <c r="I21" s="6">
        <v>362</v>
      </c>
      <c r="J21" s="6">
        <v>362</v>
      </c>
      <c r="K21" s="6">
        <v>403</v>
      </c>
      <c r="Z21" s="32" t="s">
        <v>82</v>
      </c>
      <c r="AA21" s="42">
        <f t="shared" ref="AA21:AC21" si="12">(AA20/AA20)*100</f>
        <v>100</v>
      </c>
      <c r="AB21" s="42">
        <f t="shared" si="12"/>
        <v>100</v>
      </c>
      <c r="AC21" s="42">
        <f t="shared" si="12"/>
        <v>100</v>
      </c>
    </row>
    <row r="22" spans="2:29" ht="15.75" customHeight="1">
      <c r="B22" s="52" t="s">
        <v>15</v>
      </c>
      <c r="C22" s="26">
        <v>3402</v>
      </c>
      <c r="D22" s="26">
        <v>3545</v>
      </c>
      <c r="E22" s="26">
        <v>3707</v>
      </c>
      <c r="H22" s="32" t="s">
        <v>82</v>
      </c>
      <c r="I22" s="49">
        <f t="shared" ref="I22:K22" si="13">(I21/(I19+I21+I23))*100</f>
        <v>1.7125555870943325</v>
      </c>
      <c r="J22" s="39">
        <f t="shared" si="13"/>
        <v>1.7894216510133465</v>
      </c>
      <c r="K22" s="49">
        <f t="shared" si="13"/>
        <v>1.9828773863412714</v>
      </c>
      <c r="Z22" s="5" t="s">
        <v>97</v>
      </c>
      <c r="AA22" s="5"/>
      <c r="AB22" s="5"/>
      <c r="AC22" s="5"/>
    </row>
    <row r="23" spans="2:29" ht="15.75" customHeight="1">
      <c r="B23" s="52" t="s">
        <v>16</v>
      </c>
      <c r="C23" s="26">
        <v>2869</v>
      </c>
      <c r="D23" s="26">
        <v>3026</v>
      </c>
      <c r="E23" s="26">
        <v>3185</v>
      </c>
      <c r="H23" s="7" t="s">
        <v>98</v>
      </c>
      <c r="I23" s="6">
        <v>551</v>
      </c>
      <c r="J23" s="6">
        <v>547</v>
      </c>
      <c r="K23" s="6">
        <v>534</v>
      </c>
      <c r="Z23" s="7" t="s">
        <v>6</v>
      </c>
      <c r="AA23" s="6">
        <v>14033</v>
      </c>
      <c r="AB23" s="6">
        <v>14555</v>
      </c>
      <c r="AC23" s="6">
        <v>15091</v>
      </c>
    </row>
    <row r="24" spans="2:29" ht="15.75" customHeight="1">
      <c r="B24" s="52" t="s">
        <v>17</v>
      </c>
      <c r="C24" s="26">
        <v>2520</v>
      </c>
      <c r="D24" s="26">
        <v>2557</v>
      </c>
      <c r="E24" s="26">
        <v>2608</v>
      </c>
      <c r="H24" s="32" t="s">
        <v>82</v>
      </c>
      <c r="I24" s="49">
        <f t="shared" ref="I24:K24" si="14">(I23/(I19+I21+I23))*100</f>
        <v>2.6066799129529756</v>
      </c>
      <c r="J24" s="49">
        <f t="shared" si="14"/>
        <v>2.7039050914483438</v>
      </c>
      <c r="K24" s="49">
        <f t="shared" si="14"/>
        <v>2.6274355441842157</v>
      </c>
      <c r="Z24" s="32" t="s">
        <v>82</v>
      </c>
      <c r="AA24" s="49">
        <f t="shared" ref="AA24:AC24" si="15">(AA23/AA20)*100</f>
        <v>48.351307583640562</v>
      </c>
      <c r="AB24" s="49">
        <f t="shared" si="15"/>
        <v>48.350662724645382</v>
      </c>
      <c r="AC24" s="49">
        <f t="shared" si="15"/>
        <v>48.329863891112893</v>
      </c>
    </row>
    <row r="25" spans="2:29" ht="15.75" customHeight="1">
      <c r="B25" s="52" t="s">
        <v>18</v>
      </c>
      <c r="C25" s="26">
        <v>1975</v>
      </c>
      <c r="D25" s="26">
        <v>2149</v>
      </c>
      <c r="E25" s="26">
        <v>2301</v>
      </c>
      <c r="H25" s="55"/>
      <c r="I25" s="23"/>
      <c r="J25" s="23"/>
      <c r="K25" s="23"/>
      <c r="Z25" s="7" t="s">
        <v>7</v>
      </c>
      <c r="AA25" s="6">
        <v>14990</v>
      </c>
      <c r="AB25" s="6">
        <v>15548</v>
      </c>
      <c r="AC25" s="6">
        <v>16134</v>
      </c>
    </row>
    <row r="26" spans="2:29" ht="15.75" customHeight="1">
      <c r="B26" s="52" t="s">
        <v>19</v>
      </c>
      <c r="C26" s="26">
        <v>1366</v>
      </c>
      <c r="D26" s="26">
        <v>1445</v>
      </c>
      <c r="E26" s="26">
        <v>1547</v>
      </c>
      <c r="Z26" s="32" t="s">
        <v>82</v>
      </c>
      <c r="AA26" s="49">
        <f t="shared" ref="AA26:AC26" si="16">(AA25/AA20)*100</f>
        <v>51.648692416359445</v>
      </c>
      <c r="AB26" s="49">
        <f t="shared" si="16"/>
        <v>51.649337275354611</v>
      </c>
      <c r="AC26" s="49">
        <f t="shared" si="16"/>
        <v>51.670136108887107</v>
      </c>
    </row>
    <row r="27" spans="2:29" ht="15.75" customHeight="1">
      <c r="B27" s="52" t="s">
        <v>20</v>
      </c>
      <c r="C27" s="26">
        <v>1044</v>
      </c>
      <c r="D27" s="26">
        <v>1092</v>
      </c>
      <c r="E27" s="26">
        <v>1147</v>
      </c>
      <c r="Z27" s="5" t="s">
        <v>99</v>
      </c>
      <c r="AA27" s="6">
        <f t="shared" ref="AA27:AC27" si="17">AA30+AA32</f>
        <v>740.08649999999989</v>
      </c>
      <c r="AB27" s="6">
        <f t="shared" si="17"/>
        <v>815.79129999999998</v>
      </c>
      <c r="AC27" s="6">
        <f t="shared" si="17"/>
        <v>421.53750000000002</v>
      </c>
    </row>
    <row r="28" spans="2:29" ht="15.75" customHeight="1">
      <c r="B28" s="52" t="s">
        <v>21</v>
      </c>
      <c r="C28" s="26">
        <v>801</v>
      </c>
      <c r="D28" s="26">
        <v>833</v>
      </c>
      <c r="E28" s="26">
        <v>864</v>
      </c>
      <c r="Z28" s="32" t="s">
        <v>82</v>
      </c>
      <c r="AA28" s="39">
        <f t="shared" ref="AA28:AC28" si="18">(AA27/AA27)*100</f>
        <v>100</v>
      </c>
      <c r="AB28" s="39">
        <f t="shared" si="18"/>
        <v>100</v>
      </c>
      <c r="AC28" s="39">
        <f t="shared" si="18"/>
        <v>100</v>
      </c>
    </row>
    <row r="29" spans="2:29" ht="15.75" customHeight="1">
      <c r="B29" s="52" t="s">
        <v>22</v>
      </c>
      <c r="C29" s="26">
        <v>630</v>
      </c>
      <c r="D29" s="26">
        <v>650</v>
      </c>
      <c r="E29" s="26">
        <v>671</v>
      </c>
      <c r="Z29" s="5" t="s">
        <v>100</v>
      </c>
      <c r="AA29" s="56">
        <v>9.5699999999999993E-2</v>
      </c>
      <c r="AB29" s="56">
        <v>9.64E-2</v>
      </c>
      <c r="AC29" s="56">
        <v>8.8200000000000001E-2</v>
      </c>
    </row>
    <row r="30" spans="2:29" ht="15.75" customHeight="1">
      <c r="B30" s="52" t="s">
        <v>23</v>
      </c>
      <c r="C30" s="26">
        <v>484</v>
      </c>
      <c r="D30" s="26">
        <v>500</v>
      </c>
      <c r="E30" s="26">
        <v>515</v>
      </c>
      <c r="Z30" s="7" t="s">
        <v>6</v>
      </c>
      <c r="AA30" s="6">
        <v>357.8415</v>
      </c>
      <c r="AB30" s="6">
        <v>394.44049999999999</v>
      </c>
      <c r="AC30" s="6">
        <v>203.7285</v>
      </c>
    </row>
    <row r="31" spans="2:29" ht="15.75" customHeight="1">
      <c r="B31" s="52" t="s">
        <v>24</v>
      </c>
      <c r="C31" s="26">
        <v>300</v>
      </c>
      <c r="D31" s="26">
        <v>331</v>
      </c>
      <c r="E31" s="26">
        <v>359</v>
      </c>
      <c r="Z31" s="32" t="s">
        <v>82</v>
      </c>
      <c r="AA31" s="49">
        <f t="shared" ref="AA31:AC31" si="19">(AA30/AA27)*100</f>
        <v>48.351307583640569</v>
      </c>
      <c r="AB31" s="49">
        <f t="shared" si="19"/>
        <v>48.350662724645382</v>
      </c>
      <c r="AC31" s="49">
        <f t="shared" si="19"/>
        <v>48.329863891112893</v>
      </c>
    </row>
    <row r="32" spans="2:29" ht="15.75" customHeight="1">
      <c r="B32" s="52" t="s">
        <v>25</v>
      </c>
      <c r="C32" s="26">
        <v>249</v>
      </c>
      <c r="D32" s="26">
        <v>226</v>
      </c>
      <c r="E32" s="26">
        <v>213</v>
      </c>
      <c r="Z32" s="7" t="s">
        <v>7</v>
      </c>
      <c r="AA32" s="6">
        <v>382.24499999999995</v>
      </c>
      <c r="AB32" s="6">
        <v>421.35079999999999</v>
      </c>
      <c r="AC32" s="6">
        <v>217.809</v>
      </c>
    </row>
    <row r="33" spans="2:29" ht="15.75" customHeight="1">
      <c r="B33" s="52" t="s">
        <v>26</v>
      </c>
      <c r="C33" s="26">
        <v>280</v>
      </c>
      <c r="D33" s="26">
        <v>291</v>
      </c>
      <c r="E33" s="26">
        <v>297</v>
      </c>
      <c r="Z33" s="32" t="s">
        <v>82</v>
      </c>
      <c r="AA33" s="41">
        <f t="shared" ref="AA33:AC33" si="20">(AA32/AA27)*100</f>
        <v>51.648692416359445</v>
      </c>
      <c r="AB33" s="41">
        <f t="shared" si="20"/>
        <v>51.649337275354611</v>
      </c>
      <c r="AC33" s="41">
        <f t="shared" si="20"/>
        <v>51.670136108887107</v>
      </c>
    </row>
    <row r="34" spans="2:29" ht="15.75" customHeight="1">
      <c r="B34" s="57" t="s">
        <v>101</v>
      </c>
      <c r="C34" s="26">
        <f t="shared" ref="C34:E34" si="21">SUM(C17:C33)</f>
        <v>39600</v>
      </c>
      <c r="D34" s="26">
        <f t="shared" si="21"/>
        <v>41042</v>
      </c>
      <c r="E34" s="26">
        <f t="shared" si="21"/>
        <v>42525</v>
      </c>
      <c r="Z34" s="5" t="s">
        <v>102</v>
      </c>
      <c r="AA34" s="6">
        <f t="shared" ref="AA34:AC34" si="22">AA37+AA39</f>
        <v>28282.913499999999</v>
      </c>
      <c r="AB34" s="6">
        <f t="shared" si="22"/>
        <v>29287.208699999999</v>
      </c>
      <c r="AC34" s="6">
        <f t="shared" si="22"/>
        <v>30803.462500000001</v>
      </c>
    </row>
    <row r="35" spans="2:29" ht="15.75" customHeight="1">
      <c r="B35" s="55"/>
      <c r="C35" s="23"/>
      <c r="D35" s="23"/>
      <c r="E35" s="23"/>
      <c r="Z35" s="32" t="s">
        <v>82</v>
      </c>
      <c r="AA35" s="42">
        <f t="shared" ref="AA35:AC35" si="23">(AA34/AA34)*100</f>
        <v>100</v>
      </c>
      <c r="AB35" s="42">
        <f t="shared" si="23"/>
        <v>100</v>
      </c>
      <c r="AC35" s="42">
        <f t="shared" si="23"/>
        <v>100</v>
      </c>
    </row>
    <row r="36" spans="2:29" ht="15.75" customHeight="1">
      <c r="B36" s="55"/>
      <c r="C36" s="23"/>
      <c r="D36" s="23"/>
      <c r="E36" s="23"/>
      <c r="Z36" s="5" t="s">
        <v>103</v>
      </c>
      <c r="AA36" s="5"/>
      <c r="AB36" s="5"/>
      <c r="AC36" s="5"/>
    </row>
    <row r="37" spans="2:29" ht="33" customHeight="1">
      <c r="Z37" s="7" t="s">
        <v>6</v>
      </c>
      <c r="AA37" s="6">
        <f t="shared" ref="AA37:AC37" si="24">AA23-AA30</f>
        <v>13675.1585</v>
      </c>
      <c r="AB37" s="6">
        <f t="shared" si="24"/>
        <v>14160.559499999999</v>
      </c>
      <c r="AC37" s="6">
        <f t="shared" si="24"/>
        <v>14887.271500000001</v>
      </c>
    </row>
    <row r="38" spans="2:29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5">(AA37/AA34)*100</f>
        <v>48.351307583640562</v>
      </c>
      <c r="AB38" s="41">
        <f t="shared" si="25"/>
        <v>48.350662724645382</v>
      </c>
      <c r="AC38" s="41">
        <f t="shared" si="25"/>
        <v>48.329863891112893</v>
      </c>
    </row>
    <row r="39" spans="2:29" ht="15.75" customHeight="1">
      <c r="B39" s="5" t="s">
        <v>105</v>
      </c>
      <c r="C39" s="6">
        <f t="shared" ref="C39:E39" si="26">C42+C44+C46</f>
        <v>214</v>
      </c>
      <c r="D39" s="6">
        <f t="shared" si="26"/>
        <v>343</v>
      </c>
      <c r="E39" s="6">
        <f t="shared" si="26"/>
        <v>228</v>
      </c>
      <c r="Z39" s="7" t="s">
        <v>7</v>
      </c>
      <c r="AA39" s="6">
        <f t="shared" ref="AA39:AC39" si="27">AA25-AA32</f>
        <v>14607.754999999999</v>
      </c>
      <c r="AB39" s="6">
        <f t="shared" si="27"/>
        <v>15126.6492</v>
      </c>
      <c r="AC39" s="6">
        <f t="shared" si="27"/>
        <v>15916.191000000001</v>
      </c>
    </row>
    <row r="40" spans="2:29" ht="15.75" customHeight="1">
      <c r="B40" s="32" t="s">
        <v>82</v>
      </c>
      <c r="C40" s="58">
        <f>(C39/(C39+D39+E39))*100</f>
        <v>27.261146496815286</v>
      </c>
      <c r="D40" s="33">
        <f>(D39/(C39+D39+E39))*100</f>
        <v>43.69426751592357</v>
      </c>
      <c r="E40" s="33">
        <f>(E39/(C39+D39+E39))*100</f>
        <v>29.044585987261147</v>
      </c>
      <c r="Z40" s="32" t="s">
        <v>82</v>
      </c>
      <c r="AA40" s="41">
        <f t="shared" ref="AA40:AC40" si="28">(AA39/AA34)*100</f>
        <v>51.648692416359445</v>
      </c>
      <c r="AB40" s="41">
        <f t="shared" si="28"/>
        <v>51.649337275354611</v>
      </c>
      <c r="AC40" s="41">
        <f t="shared" si="28"/>
        <v>51.670136108887107</v>
      </c>
    </row>
    <row r="41" spans="2:29" ht="15.75" customHeight="1">
      <c r="B41" s="5" t="s">
        <v>106</v>
      </c>
      <c r="C41" s="6"/>
      <c r="D41" s="6"/>
      <c r="E41" s="6"/>
    </row>
    <row r="42" spans="2:29" ht="15.75" customHeight="1">
      <c r="B42" s="7" t="s">
        <v>6</v>
      </c>
      <c r="C42" s="6">
        <v>105</v>
      </c>
      <c r="D42" s="6">
        <v>162</v>
      </c>
      <c r="E42" s="6">
        <v>118</v>
      </c>
    </row>
    <row r="43" spans="2:29" ht="15.75" customHeight="1">
      <c r="B43" s="32" t="s">
        <v>82</v>
      </c>
      <c r="C43" s="34">
        <f t="shared" ref="C43:E43" si="29">(C42/(C42+C44+C46))*100</f>
        <v>49.065420560747661</v>
      </c>
      <c r="D43" s="34">
        <f t="shared" si="29"/>
        <v>47.230320699708457</v>
      </c>
      <c r="E43" s="33">
        <f t="shared" si="29"/>
        <v>51.754385964912288</v>
      </c>
      <c r="Z43" s="59" t="s">
        <v>107</v>
      </c>
      <c r="AA43" s="25"/>
      <c r="AB43" s="25"/>
      <c r="AC43" s="25"/>
    </row>
    <row r="44" spans="2:29" ht="15.75" customHeight="1">
      <c r="B44" s="7" t="s">
        <v>7</v>
      </c>
      <c r="C44" s="6">
        <v>109</v>
      </c>
      <c r="D44" s="6">
        <v>181</v>
      </c>
      <c r="E44" s="6">
        <v>110</v>
      </c>
      <c r="Z44" s="25" t="s">
        <v>108</v>
      </c>
      <c r="AA44" s="60">
        <v>1281000000</v>
      </c>
      <c r="AB44" s="60">
        <v>736000000</v>
      </c>
      <c r="AC44" s="26">
        <v>258000000</v>
      </c>
    </row>
    <row r="45" spans="2:29" ht="15.75" customHeight="1">
      <c r="B45" s="32" t="s">
        <v>82</v>
      </c>
      <c r="C45" s="34">
        <f t="shared" ref="C45:E45" si="30">(C44/(C42+C44+C46))*100</f>
        <v>50.934579439252339</v>
      </c>
      <c r="D45" s="34">
        <f t="shared" si="30"/>
        <v>52.76967930029155</v>
      </c>
      <c r="E45" s="33">
        <f t="shared" si="30"/>
        <v>48.245614035087719</v>
      </c>
      <c r="Z45" s="61" t="s">
        <v>82</v>
      </c>
      <c r="AA45" s="62">
        <f>(AA44/(AA44+AB44+AC44))*100</f>
        <v>56.307692307692307</v>
      </c>
      <c r="AB45" s="62">
        <f>(AB44/(AA44+AB44+AC44))*100</f>
        <v>32.351648351648358</v>
      </c>
      <c r="AC45" s="62">
        <f>(AC44/(AA44+AB44+AC44))*100</f>
        <v>11.340659340659341</v>
      </c>
    </row>
    <row r="46" spans="2:29" ht="15.75" customHeight="1">
      <c r="B46" s="7" t="s">
        <v>109</v>
      </c>
      <c r="C46" s="63">
        <v>0</v>
      </c>
      <c r="D46" s="63">
        <v>0</v>
      </c>
      <c r="E46" s="63">
        <v>0</v>
      </c>
    </row>
    <row r="47" spans="2:29" ht="15.75" customHeight="1">
      <c r="B47" s="32" t="s">
        <v>82</v>
      </c>
      <c r="C47" s="39">
        <f t="shared" ref="C47:E47" si="31">+(C46/(C42+C44+C46))*100</f>
        <v>0</v>
      </c>
      <c r="D47" s="39">
        <f t="shared" si="31"/>
        <v>0</v>
      </c>
      <c r="E47" s="39">
        <f t="shared" si="31"/>
        <v>0</v>
      </c>
      <c r="Z47" s="97" t="s">
        <v>110</v>
      </c>
      <c r="AA47" s="95"/>
      <c r="AB47" s="95"/>
      <c r="AC47" s="96"/>
    </row>
    <row r="48" spans="2:29" ht="15.75" customHeight="1">
      <c r="B48" s="64" t="s">
        <v>111</v>
      </c>
      <c r="C48" s="6"/>
      <c r="D48" s="6"/>
      <c r="E48" s="6"/>
      <c r="Z48" s="14" t="s">
        <v>112</v>
      </c>
      <c r="AA48" s="15">
        <v>2017</v>
      </c>
      <c r="AB48" s="3">
        <v>2018</v>
      </c>
      <c r="AC48" s="3">
        <v>2019</v>
      </c>
    </row>
    <row r="49" spans="2:29" ht="15.75" customHeight="1">
      <c r="B49" s="5" t="s">
        <v>113</v>
      </c>
      <c r="C49" s="6">
        <f t="shared" ref="C49:E49" si="32">C52+C54+C56</f>
        <v>8</v>
      </c>
      <c r="D49" s="6">
        <f t="shared" si="32"/>
        <v>2</v>
      </c>
      <c r="E49" s="6">
        <f t="shared" si="32"/>
        <v>0</v>
      </c>
      <c r="Z49" s="2" t="s">
        <v>114</v>
      </c>
      <c r="AA49" s="5"/>
      <c r="AB49" s="5"/>
      <c r="AC49" s="5"/>
    </row>
    <row r="50" spans="2:29" ht="15.75" customHeight="1">
      <c r="B50" s="32" t="s">
        <v>82</v>
      </c>
      <c r="C50" s="34">
        <f>(C49/(C49+D49+E49))*100</f>
        <v>80</v>
      </c>
      <c r="D50" s="34">
        <f>(D49/(C49+D49+E49))*100</f>
        <v>20</v>
      </c>
      <c r="E50" s="34">
        <f>(E49/(C49+D49+E49))*100</f>
        <v>0</v>
      </c>
      <c r="Z50" s="25" t="s">
        <v>115</v>
      </c>
      <c r="AA50" s="25">
        <f t="shared" ref="AA50:AC50" si="33">AA52+AA54</f>
        <v>2</v>
      </c>
      <c r="AB50" s="25">
        <f t="shared" si="33"/>
        <v>2</v>
      </c>
      <c r="AC50" s="25">
        <f t="shared" si="33"/>
        <v>2</v>
      </c>
    </row>
    <row r="51" spans="2:29" ht="15.75" customHeight="1">
      <c r="B51" s="5" t="s">
        <v>116</v>
      </c>
      <c r="C51" s="6"/>
      <c r="D51" s="6"/>
      <c r="E51" s="6"/>
      <c r="Z51" s="61" t="s">
        <v>82</v>
      </c>
      <c r="AA51" s="65">
        <f t="shared" ref="AA51:AC51" si="34">(AA50/AA50)*100</f>
        <v>100</v>
      </c>
      <c r="AB51" s="65">
        <f t="shared" si="34"/>
        <v>100</v>
      </c>
      <c r="AC51" s="65">
        <f t="shared" si="34"/>
        <v>100</v>
      </c>
    </row>
    <row r="52" spans="2:29" ht="15.75" customHeight="1">
      <c r="B52" s="7" t="s">
        <v>6</v>
      </c>
      <c r="C52" s="6">
        <v>3</v>
      </c>
      <c r="D52" s="6">
        <v>1</v>
      </c>
      <c r="E52" s="6">
        <v>0</v>
      </c>
      <c r="Z52" s="5" t="s">
        <v>117</v>
      </c>
      <c r="AA52" s="5">
        <v>2</v>
      </c>
      <c r="AB52" s="5">
        <v>2</v>
      </c>
      <c r="AC52" s="5">
        <v>2</v>
      </c>
    </row>
    <row r="53" spans="2:29" ht="15.75" customHeight="1">
      <c r="B53" s="32" t="s">
        <v>82</v>
      </c>
      <c r="C53" s="34">
        <f t="shared" ref="C53:E53" si="35">(C52/(C52+C54+C56))*100</f>
        <v>37.5</v>
      </c>
      <c r="D53" s="34">
        <f t="shared" si="35"/>
        <v>50</v>
      </c>
      <c r="E53" s="34" t="e">
        <f t="shared" si="35"/>
        <v>#DIV/0!</v>
      </c>
      <c r="Z53" s="32" t="s">
        <v>82</v>
      </c>
      <c r="AA53" s="49">
        <f t="shared" ref="AA53:AC53" si="36">(AA52/AA50)*100</f>
        <v>100</v>
      </c>
      <c r="AB53" s="49">
        <f t="shared" si="36"/>
        <v>100</v>
      </c>
      <c r="AC53" s="49">
        <f t="shared" si="36"/>
        <v>100</v>
      </c>
    </row>
    <row r="54" spans="2:29" ht="15.75" customHeight="1">
      <c r="B54" s="7" t="s">
        <v>7</v>
      </c>
      <c r="C54" s="6">
        <v>4</v>
      </c>
      <c r="D54" s="6">
        <v>1</v>
      </c>
      <c r="E54" s="6">
        <v>0</v>
      </c>
      <c r="Z54" s="5" t="s">
        <v>118</v>
      </c>
      <c r="AA54" s="5">
        <v>0</v>
      </c>
      <c r="AB54" s="5">
        <v>0</v>
      </c>
      <c r="AC54" s="5">
        <v>0</v>
      </c>
    </row>
    <row r="55" spans="2:29" ht="15.75" customHeight="1">
      <c r="B55" s="32" t="s">
        <v>82</v>
      </c>
      <c r="C55" s="34">
        <f t="shared" ref="C55:E55" si="37">(C54/(C52+C54+C56))*100</f>
        <v>50</v>
      </c>
      <c r="D55" s="34">
        <f t="shared" si="37"/>
        <v>50</v>
      </c>
      <c r="E55" s="34" t="e">
        <f t="shared" si="37"/>
        <v>#DIV/0!</v>
      </c>
      <c r="Z55" s="32" t="s">
        <v>82</v>
      </c>
      <c r="AA55" s="49">
        <f t="shared" ref="AA55:AC55" si="38">(AA54/AA50)*100</f>
        <v>0</v>
      </c>
      <c r="AB55" s="49">
        <f t="shared" si="38"/>
        <v>0</v>
      </c>
      <c r="AC55" s="49">
        <f t="shared" si="38"/>
        <v>0</v>
      </c>
    </row>
    <row r="56" spans="2:29" ht="15.75" customHeight="1">
      <c r="B56" s="7" t="s">
        <v>109</v>
      </c>
      <c r="C56" s="6">
        <v>1</v>
      </c>
      <c r="D56" s="6">
        <v>0</v>
      </c>
      <c r="E56" s="6">
        <v>0</v>
      </c>
    </row>
    <row r="57" spans="2:29" ht="15.75" customHeight="1">
      <c r="B57" s="32" t="s">
        <v>82</v>
      </c>
      <c r="C57" s="34">
        <f t="shared" ref="C57:E57" si="39">(C56/(C52+C54+C56))*100</f>
        <v>12.5</v>
      </c>
      <c r="D57" s="34">
        <f t="shared" si="39"/>
        <v>0</v>
      </c>
      <c r="E57" s="34" t="e">
        <f t="shared" si="39"/>
        <v>#DIV/0!</v>
      </c>
      <c r="Z57" s="25" t="s">
        <v>119</v>
      </c>
      <c r="AA57" s="25">
        <v>2</v>
      </c>
      <c r="AB57" s="25">
        <v>2</v>
      </c>
      <c r="AC57" s="25">
        <v>2</v>
      </c>
    </row>
    <row r="58" spans="2:29" ht="15.75" customHeight="1">
      <c r="B58" s="5" t="s">
        <v>120</v>
      </c>
      <c r="C58" s="6">
        <f t="shared" ref="C58:E58" si="40">C61+C63+C65</f>
        <v>22</v>
      </c>
      <c r="D58" s="6">
        <f t="shared" si="40"/>
        <v>36</v>
      </c>
      <c r="E58" s="6">
        <f t="shared" si="40"/>
        <v>30</v>
      </c>
      <c r="Z58" s="61" t="s">
        <v>82</v>
      </c>
      <c r="AA58" s="65">
        <f t="shared" ref="AA58:AC58" si="41">(AA57/AA50)*100</f>
        <v>100</v>
      </c>
      <c r="AB58" s="65">
        <f t="shared" si="41"/>
        <v>100</v>
      </c>
      <c r="AC58" s="65">
        <f t="shared" si="41"/>
        <v>100</v>
      </c>
    </row>
    <row r="59" spans="2:29" ht="15.75" customHeight="1">
      <c r="B59" s="32" t="s">
        <v>82</v>
      </c>
      <c r="C59" s="34">
        <f>(C58/(C58+D58+E58))*100</f>
        <v>25</v>
      </c>
      <c r="D59" s="34">
        <f>(D58/(C58+D58+E58))*100</f>
        <v>40.909090909090914</v>
      </c>
      <c r="E59" s="34">
        <f>(E58/(C58+D58+E58))*100</f>
        <v>34.090909090909086</v>
      </c>
      <c r="Z59" s="25" t="s">
        <v>121</v>
      </c>
      <c r="AA59" s="25">
        <v>2</v>
      </c>
      <c r="AB59" s="25">
        <v>2</v>
      </c>
      <c r="AC59" s="25">
        <v>2</v>
      </c>
    </row>
    <row r="60" spans="2:29" ht="15.75" customHeight="1">
      <c r="B60" s="70" t="s">
        <v>122</v>
      </c>
      <c r="C60" s="6"/>
      <c r="D60" s="6"/>
      <c r="E60" s="6"/>
      <c r="Z60" s="61" t="s">
        <v>82</v>
      </c>
      <c r="AA60" s="65">
        <f t="shared" ref="AA60:AC60" si="42">(AA59/AA50)*100</f>
        <v>100</v>
      </c>
      <c r="AB60" s="65">
        <f t="shared" si="42"/>
        <v>100</v>
      </c>
      <c r="AC60" s="65">
        <f t="shared" si="42"/>
        <v>100</v>
      </c>
    </row>
    <row r="61" spans="2:29" ht="15.75" customHeight="1">
      <c r="B61" s="7" t="s">
        <v>6</v>
      </c>
      <c r="C61" s="6">
        <v>11</v>
      </c>
      <c r="D61" s="6">
        <v>8</v>
      </c>
      <c r="E61" s="6">
        <v>18</v>
      </c>
      <c r="Z61" s="25" t="s">
        <v>123</v>
      </c>
      <c r="AA61" s="25">
        <v>2</v>
      </c>
      <c r="AB61" s="25">
        <v>2</v>
      </c>
      <c r="AC61" s="25">
        <v>2</v>
      </c>
    </row>
    <row r="62" spans="2:29" ht="15.75" customHeight="1">
      <c r="B62" s="32" t="s">
        <v>82</v>
      </c>
      <c r="C62" s="34">
        <f t="shared" ref="C62:E62" si="43">(C61/(C61+C63+C65))*100</f>
        <v>50</v>
      </c>
      <c r="D62" s="34">
        <f t="shared" si="43"/>
        <v>22.222222222222221</v>
      </c>
      <c r="E62" s="34">
        <f t="shared" si="43"/>
        <v>60</v>
      </c>
      <c r="Z62" s="61" t="s">
        <v>82</v>
      </c>
      <c r="AA62" s="65">
        <f t="shared" ref="AA62:AC62" si="44">(AA61/AA50)*100</f>
        <v>100</v>
      </c>
      <c r="AB62" s="65">
        <f t="shared" si="44"/>
        <v>100</v>
      </c>
      <c r="AC62" s="65">
        <f t="shared" si="44"/>
        <v>100</v>
      </c>
    </row>
    <row r="63" spans="2:29" ht="15.75" customHeight="1">
      <c r="B63" s="7" t="s">
        <v>7</v>
      </c>
      <c r="C63" s="6">
        <v>11</v>
      </c>
      <c r="D63" s="6">
        <v>28</v>
      </c>
      <c r="E63" s="6">
        <v>12</v>
      </c>
    </row>
    <row r="64" spans="2:29" ht="15.75" customHeight="1">
      <c r="B64" s="32" t="s">
        <v>82</v>
      </c>
      <c r="C64" s="34">
        <f t="shared" ref="C64:E64" si="45">(C63/(C61+C63+C65))*100</f>
        <v>50</v>
      </c>
      <c r="D64" s="34">
        <f t="shared" si="45"/>
        <v>77.777777777777786</v>
      </c>
      <c r="E64" s="34">
        <f t="shared" si="45"/>
        <v>40</v>
      </c>
      <c r="Z64" s="5" t="s">
        <v>124</v>
      </c>
      <c r="AA64" s="75">
        <f t="shared" ref="AA64:AC64" si="46">AA66+AA68+AA70</f>
        <v>13823</v>
      </c>
      <c r="AB64" s="75">
        <f t="shared" si="46"/>
        <v>14776.787</v>
      </c>
      <c r="AC64" s="75">
        <f t="shared" si="46"/>
        <v>15796.385302999999</v>
      </c>
    </row>
    <row r="65" spans="2:29" ht="15.75" customHeight="1">
      <c r="B65" s="7" t="s">
        <v>109</v>
      </c>
      <c r="C65" s="63">
        <v>0</v>
      </c>
      <c r="D65" s="63">
        <v>0</v>
      </c>
      <c r="E65" s="63">
        <v>0</v>
      </c>
      <c r="Z65" s="32" t="s">
        <v>82</v>
      </c>
      <c r="AA65" s="77">
        <f t="shared" ref="AA65:AC65" si="47">(AA64/AA64)*100</f>
        <v>100</v>
      </c>
      <c r="AB65" s="77">
        <f t="shared" si="47"/>
        <v>100</v>
      </c>
      <c r="AC65" s="77">
        <f t="shared" si="47"/>
        <v>100</v>
      </c>
    </row>
    <row r="66" spans="2:29" ht="15.75" customHeight="1">
      <c r="B66" s="32" t="s">
        <v>82</v>
      </c>
      <c r="C66" s="42">
        <f t="shared" ref="C66:E66" si="48">(C65/(C61+C63+C65))*100</f>
        <v>0</v>
      </c>
      <c r="D66" s="39">
        <f t="shared" si="48"/>
        <v>0</v>
      </c>
      <c r="E66" s="42">
        <f t="shared" si="48"/>
        <v>0</v>
      </c>
      <c r="Z66" s="5" t="s">
        <v>125</v>
      </c>
      <c r="AA66" s="6">
        <v>609</v>
      </c>
      <c r="AB66" s="6">
        <v>651.02099999999996</v>
      </c>
      <c r="AC66" s="6">
        <v>695.94144899999992</v>
      </c>
    </row>
    <row r="67" spans="2:29" ht="15.75" customHeight="1">
      <c r="Z67" s="32" t="s">
        <v>82</v>
      </c>
      <c r="AA67" s="34">
        <f t="shared" ref="AA67:AC67" si="49">(AA66/AA64)*100</f>
        <v>4.4057006438544457</v>
      </c>
      <c r="AB67" s="34">
        <f t="shared" si="49"/>
        <v>4.4057006438544457</v>
      </c>
      <c r="AC67" s="34">
        <f t="shared" si="49"/>
        <v>4.4057006438544457</v>
      </c>
    </row>
    <row r="68" spans="2:29" ht="15.75" customHeight="1">
      <c r="Z68" s="5" t="s">
        <v>126</v>
      </c>
      <c r="AA68" s="6">
        <v>12696</v>
      </c>
      <c r="AB68" s="6">
        <v>13572.023999999999</v>
      </c>
      <c r="AC68" s="6">
        <v>14508.493655999999</v>
      </c>
    </row>
    <row r="69" spans="2:29" ht="15.75" customHeight="1">
      <c r="Z69" s="32" t="s">
        <v>82</v>
      </c>
      <c r="AA69" s="34">
        <f t="shared" ref="AA69:AC69" si="50">(AA68/AA64)*100</f>
        <v>91.846921797004981</v>
      </c>
      <c r="AB69" s="34">
        <f t="shared" si="50"/>
        <v>91.846921797004981</v>
      </c>
      <c r="AC69" s="34">
        <f t="shared" si="50"/>
        <v>91.846921797004981</v>
      </c>
    </row>
    <row r="70" spans="2:29" ht="15.75" customHeight="1">
      <c r="Z70" s="5" t="s">
        <v>127</v>
      </c>
      <c r="AA70" s="6">
        <v>518</v>
      </c>
      <c r="AB70" s="6">
        <v>553.74199999999996</v>
      </c>
      <c r="AC70" s="6">
        <v>591.950198</v>
      </c>
    </row>
    <row r="71" spans="2:29" ht="15.75" customHeight="1">
      <c r="Z71" s="32" t="s">
        <v>82</v>
      </c>
      <c r="AA71" s="34">
        <f t="shared" ref="AA71:AC71" si="51">(AA70/AA64)*100</f>
        <v>3.7473775591405625</v>
      </c>
      <c r="AB71" s="34">
        <f t="shared" si="51"/>
        <v>3.7473775591405625</v>
      </c>
      <c r="AC71" s="34">
        <f t="shared" si="51"/>
        <v>3.7473775591405634</v>
      </c>
    </row>
    <row r="72" spans="2:29" ht="15.75" customHeight="1">
      <c r="Z72" s="2" t="s">
        <v>128</v>
      </c>
      <c r="AA72" s="5"/>
      <c r="AB72" s="5"/>
      <c r="AC72" s="5"/>
    </row>
    <row r="73" spans="2:29" ht="15.75" customHeight="1">
      <c r="Z73" s="5" t="s">
        <v>129</v>
      </c>
      <c r="AA73" s="2">
        <f t="shared" ref="AA73:AC73" si="52">AA75+AA77+AA79</f>
        <v>1</v>
      </c>
      <c r="AB73" s="2">
        <f t="shared" si="52"/>
        <v>1</v>
      </c>
      <c r="AC73" s="2">
        <f t="shared" si="52"/>
        <v>1</v>
      </c>
    </row>
    <row r="74" spans="2:29" ht="15.75" customHeight="1">
      <c r="Z74" s="32" t="s">
        <v>82</v>
      </c>
      <c r="AA74" s="42">
        <f t="shared" ref="AA74:AC74" si="53">(AA73/AA73)*100</f>
        <v>100</v>
      </c>
      <c r="AB74" s="42">
        <f t="shared" si="53"/>
        <v>100</v>
      </c>
      <c r="AC74" s="42">
        <f t="shared" si="53"/>
        <v>100</v>
      </c>
    </row>
    <row r="75" spans="2:29" ht="15.75" customHeight="1">
      <c r="Z75" s="5" t="s">
        <v>130</v>
      </c>
      <c r="AA75" s="5">
        <v>0</v>
      </c>
      <c r="AB75" s="5">
        <v>0</v>
      </c>
      <c r="AC75" s="5">
        <v>0</v>
      </c>
    </row>
    <row r="76" spans="2:29" ht="15.75" customHeight="1">
      <c r="Z76" s="32" t="s">
        <v>82</v>
      </c>
      <c r="AA76" s="39">
        <f t="shared" ref="AA76:AC76" si="54">(AA75/AA73)*100</f>
        <v>0</v>
      </c>
      <c r="AB76" s="39">
        <f t="shared" si="54"/>
        <v>0</v>
      </c>
      <c r="AC76" s="39">
        <f t="shared" si="54"/>
        <v>0</v>
      </c>
    </row>
    <row r="77" spans="2:29" ht="15.75" customHeight="1">
      <c r="Z77" s="5" t="s">
        <v>131</v>
      </c>
      <c r="AA77" s="5">
        <v>0</v>
      </c>
      <c r="AB77" s="5">
        <v>0</v>
      </c>
      <c r="AC77" s="5">
        <v>0</v>
      </c>
    </row>
    <row r="78" spans="2:29" ht="15.75" customHeight="1">
      <c r="Z78" s="32" t="s">
        <v>82</v>
      </c>
      <c r="AA78" s="39">
        <f t="shared" ref="AA78:AC78" si="55">(AA77/AA73)*100</f>
        <v>0</v>
      </c>
      <c r="AB78" s="39">
        <f t="shared" si="55"/>
        <v>0</v>
      </c>
      <c r="AC78" s="39">
        <f t="shared" si="55"/>
        <v>0</v>
      </c>
    </row>
    <row r="79" spans="2:29" ht="15.75" customHeight="1">
      <c r="Z79" s="5" t="s">
        <v>132</v>
      </c>
      <c r="AA79" s="5">
        <v>1</v>
      </c>
      <c r="AB79" s="5">
        <v>1</v>
      </c>
      <c r="AC79" s="5">
        <v>1</v>
      </c>
    </row>
    <row r="80" spans="2:29" ht="15.75" customHeight="1">
      <c r="Z80" s="32" t="s">
        <v>82</v>
      </c>
      <c r="AA80" s="39">
        <f t="shared" ref="AA80:AC80" si="56">(AA79/AA73)*100</f>
        <v>100</v>
      </c>
      <c r="AB80" s="39">
        <f t="shared" si="56"/>
        <v>100</v>
      </c>
      <c r="AC80" s="39">
        <f t="shared" si="56"/>
        <v>100</v>
      </c>
    </row>
    <row r="81" spans="26:29" ht="15.75" customHeight="1"/>
    <row r="82" spans="26:29" ht="15.75" customHeight="1">
      <c r="Z82" s="5" t="s">
        <v>133</v>
      </c>
      <c r="AA82" s="6">
        <f t="shared" ref="AA82:AC82" si="57">AA84+AA86+AA88</f>
        <v>80</v>
      </c>
      <c r="AB82" s="6">
        <f t="shared" si="57"/>
        <v>90</v>
      </c>
      <c r="AC82" s="6">
        <f t="shared" si="57"/>
        <v>200</v>
      </c>
    </row>
    <row r="83" spans="26:29" ht="15.75" customHeight="1">
      <c r="Z83" s="32" t="s">
        <v>82</v>
      </c>
      <c r="AA83" s="42">
        <f t="shared" ref="AA83:AC83" si="58">(AA82/AA82)*100</f>
        <v>100</v>
      </c>
      <c r="AB83" s="42">
        <f t="shared" si="58"/>
        <v>100</v>
      </c>
      <c r="AC83" s="42">
        <f t="shared" si="58"/>
        <v>100</v>
      </c>
    </row>
    <row r="84" spans="26:29" ht="15.75" customHeight="1">
      <c r="Z84" s="5" t="s">
        <v>130</v>
      </c>
      <c r="AA84" s="63">
        <v>0</v>
      </c>
      <c r="AB84" s="63">
        <v>0</v>
      </c>
      <c r="AC84" s="63">
        <v>0</v>
      </c>
    </row>
    <row r="85" spans="26:29" ht="15.75" customHeight="1">
      <c r="Z85" s="32" t="s">
        <v>82</v>
      </c>
      <c r="AA85" s="39">
        <f t="shared" ref="AA85:AC85" si="59">(AA84/AA82)*100</f>
        <v>0</v>
      </c>
      <c r="AB85" s="39">
        <f t="shared" si="59"/>
        <v>0</v>
      </c>
      <c r="AC85" s="39">
        <f t="shared" si="59"/>
        <v>0</v>
      </c>
    </row>
    <row r="86" spans="26:29" ht="15.75" customHeight="1">
      <c r="Z86" s="5" t="s">
        <v>131</v>
      </c>
      <c r="AA86" s="63">
        <v>0</v>
      </c>
      <c r="AB86" s="63">
        <v>0</v>
      </c>
      <c r="AC86" s="63">
        <v>0</v>
      </c>
    </row>
    <row r="87" spans="26:29" ht="15.75" customHeight="1">
      <c r="Z87" s="32" t="s">
        <v>82</v>
      </c>
      <c r="AA87" s="39">
        <f t="shared" ref="AA87:AC87" si="60">(AA86/AA82)*100</f>
        <v>0</v>
      </c>
      <c r="AB87" s="39">
        <f t="shared" si="60"/>
        <v>0</v>
      </c>
      <c r="AC87" s="39">
        <f t="shared" si="60"/>
        <v>0</v>
      </c>
    </row>
    <row r="88" spans="26:29" ht="15.75" customHeight="1">
      <c r="Z88" s="5" t="s">
        <v>132</v>
      </c>
      <c r="AA88" s="63">
        <v>80</v>
      </c>
      <c r="AB88" s="63">
        <v>90</v>
      </c>
      <c r="AC88" s="63">
        <v>200</v>
      </c>
    </row>
    <row r="89" spans="26:29" ht="15.75" customHeight="1">
      <c r="Z89" s="32" t="s">
        <v>82</v>
      </c>
      <c r="AA89" s="39">
        <f t="shared" ref="AA89:AC89" si="61">(AA88/AA82)*100</f>
        <v>100</v>
      </c>
      <c r="AB89" s="39">
        <f t="shared" si="61"/>
        <v>100</v>
      </c>
      <c r="AC89" s="39">
        <f t="shared" si="61"/>
        <v>100</v>
      </c>
    </row>
    <row r="90" spans="26:29" ht="15.75" customHeight="1"/>
    <row r="91" spans="26:29" ht="15.75" customHeight="1"/>
    <row r="92" spans="26:29" ht="15.75" customHeight="1"/>
    <row r="93" spans="26:29" ht="15.75" customHeight="1"/>
    <row r="94" spans="26:29" ht="15.75" customHeight="1"/>
    <row r="95" spans="26:29" ht="15.75" customHeight="1"/>
    <row r="96" spans="26:2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J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41" width="9.375" customWidth="1"/>
    <col min="42" max="42" width="15.5" customWidth="1"/>
    <col min="43" max="63" width="9.375" customWidth="1"/>
    <col min="64" max="64" width="9.375" hidden="1" customWidth="1"/>
    <col min="65" max="82" width="9.375" customWidth="1"/>
    <col min="83" max="85" width="9.375" hidden="1" customWidth="1"/>
    <col min="86" max="166" width="9.375" customWidth="1"/>
  </cols>
  <sheetData>
    <row r="4" spans="1:166" ht="26.25">
      <c r="B4" s="1" t="s">
        <v>0</v>
      </c>
    </row>
    <row r="6" spans="1:166" ht="21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116" t="s">
        <v>28</v>
      </c>
      <c r="AQ6" s="95"/>
      <c r="AR6" s="95"/>
      <c r="AS6" s="95"/>
      <c r="AT6" s="95"/>
      <c r="AU6" s="95"/>
      <c r="AV6" s="95"/>
      <c r="AW6" s="96"/>
    </row>
    <row r="7" spans="1:166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113" t="s">
        <v>31</v>
      </c>
      <c r="AQ7" s="117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18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19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20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</row>
    <row r="8" spans="1:166" ht="24" customHeight="1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114" t="s">
        <v>38</v>
      </c>
      <c r="AR8" s="95"/>
      <c r="AS8" s="96"/>
      <c r="AT8" s="114" t="s">
        <v>39</v>
      </c>
      <c r="AU8" s="95"/>
      <c r="AV8" s="96"/>
      <c r="AW8" s="114" t="s">
        <v>40</v>
      </c>
      <c r="AX8" s="95"/>
      <c r="AY8" s="96"/>
      <c r="AZ8" s="114" t="s">
        <v>41</v>
      </c>
      <c r="BA8" s="95"/>
      <c r="BB8" s="96"/>
      <c r="BC8" s="114" t="s">
        <v>42</v>
      </c>
      <c r="BD8" s="95"/>
      <c r="BE8" s="96"/>
      <c r="BF8" s="114" t="s">
        <v>43</v>
      </c>
      <c r="BG8" s="95"/>
      <c r="BH8" s="96"/>
      <c r="BI8" s="114" t="s">
        <v>44</v>
      </c>
      <c r="BJ8" s="95"/>
      <c r="BK8" s="96"/>
      <c r="BL8" s="20" t="s">
        <v>45</v>
      </c>
      <c r="BM8" s="114" t="s">
        <v>46</v>
      </c>
      <c r="BN8" s="95"/>
      <c r="BO8" s="96"/>
      <c r="BP8" s="114" t="s">
        <v>47</v>
      </c>
      <c r="BQ8" s="95"/>
      <c r="BR8" s="96"/>
      <c r="BS8" s="114" t="s">
        <v>48</v>
      </c>
      <c r="BT8" s="95"/>
      <c r="BU8" s="96"/>
      <c r="BV8" s="114" t="s">
        <v>49</v>
      </c>
      <c r="BW8" s="95"/>
      <c r="BX8" s="96"/>
      <c r="BY8" s="114" t="s">
        <v>50</v>
      </c>
      <c r="BZ8" s="95"/>
      <c r="CA8" s="96"/>
      <c r="CB8" s="114" t="s">
        <v>51</v>
      </c>
      <c r="CC8" s="95"/>
      <c r="CD8" s="96"/>
      <c r="CE8" s="114" t="s">
        <v>52</v>
      </c>
      <c r="CF8" s="95"/>
      <c r="CG8" s="96"/>
      <c r="CH8" s="115" t="s">
        <v>53</v>
      </c>
      <c r="CI8" s="95"/>
      <c r="CJ8" s="96"/>
      <c r="CK8" s="114" t="s">
        <v>54</v>
      </c>
      <c r="CL8" s="95"/>
      <c r="CM8" s="96"/>
      <c r="CN8" s="114" t="s">
        <v>55</v>
      </c>
      <c r="CO8" s="95"/>
      <c r="CP8" s="96"/>
      <c r="CQ8" s="114" t="s">
        <v>56</v>
      </c>
      <c r="CR8" s="95"/>
      <c r="CS8" s="96"/>
      <c r="CT8" s="114" t="s">
        <v>57</v>
      </c>
      <c r="CU8" s="95"/>
      <c r="CV8" s="96"/>
      <c r="CW8" s="114" t="s">
        <v>58</v>
      </c>
      <c r="CX8" s="95"/>
      <c r="CY8" s="96"/>
      <c r="CZ8" s="114" t="s">
        <v>59</v>
      </c>
      <c r="DA8" s="95"/>
      <c r="DB8" s="96"/>
      <c r="DC8" s="115" t="s">
        <v>60</v>
      </c>
      <c r="DD8" s="95"/>
      <c r="DE8" s="96"/>
      <c r="DF8" s="114" t="s">
        <v>61</v>
      </c>
      <c r="DG8" s="95"/>
      <c r="DH8" s="96"/>
      <c r="DI8" s="114" t="s">
        <v>62</v>
      </c>
      <c r="DJ8" s="95"/>
      <c r="DK8" s="96"/>
      <c r="DL8" s="114" t="s">
        <v>63</v>
      </c>
      <c r="DM8" s="95"/>
      <c r="DN8" s="96"/>
      <c r="DO8" s="114" t="s">
        <v>64</v>
      </c>
      <c r="DP8" s="95"/>
      <c r="DQ8" s="96"/>
      <c r="DR8" s="114" t="s">
        <v>65</v>
      </c>
      <c r="DS8" s="95"/>
      <c r="DT8" s="96"/>
      <c r="DU8" s="114" t="s">
        <v>66</v>
      </c>
      <c r="DV8" s="95"/>
      <c r="DW8" s="96"/>
      <c r="DX8" s="114" t="s">
        <v>67</v>
      </c>
      <c r="DY8" s="95"/>
      <c r="DZ8" s="96"/>
      <c r="EA8" s="114" t="s">
        <v>68</v>
      </c>
      <c r="EB8" s="95"/>
      <c r="EC8" s="96"/>
      <c r="ED8" s="114" t="s">
        <v>69</v>
      </c>
      <c r="EE8" s="95"/>
      <c r="EF8" s="96"/>
      <c r="EG8" s="114" t="s">
        <v>70</v>
      </c>
      <c r="EH8" s="95"/>
      <c r="EI8" s="96"/>
      <c r="EJ8" s="114" t="s">
        <v>71</v>
      </c>
      <c r="EK8" s="95"/>
      <c r="EL8" s="96"/>
      <c r="EM8" s="114" t="s">
        <v>72</v>
      </c>
      <c r="EN8" s="95"/>
      <c r="EO8" s="96"/>
      <c r="EP8" s="115" t="s">
        <v>73</v>
      </c>
      <c r="EQ8" s="95"/>
      <c r="ER8" s="96"/>
      <c r="ES8" s="114" t="s">
        <v>74</v>
      </c>
      <c r="ET8" s="95"/>
      <c r="EU8" s="96"/>
      <c r="EV8" s="114" t="s">
        <v>75</v>
      </c>
      <c r="EW8" s="95"/>
      <c r="EX8" s="96"/>
      <c r="EY8" s="114" t="s">
        <v>76</v>
      </c>
      <c r="EZ8" s="95"/>
      <c r="FA8" s="96"/>
      <c r="FB8" s="114" t="s">
        <v>77</v>
      </c>
      <c r="FC8" s="95"/>
      <c r="FD8" s="96"/>
      <c r="FE8" s="114" t="s">
        <v>78</v>
      </c>
      <c r="FF8" s="95"/>
      <c r="FG8" s="96"/>
      <c r="FH8" s="115" t="s">
        <v>79</v>
      </c>
      <c r="FI8" s="95"/>
      <c r="FJ8" s="96"/>
    </row>
    <row r="9" spans="1:166">
      <c r="B9" s="5" t="s">
        <v>4</v>
      </c>
      <c r="C9" s="6">
        <f t="shared" ref="C9:E9" si="0">C12+C14</f>
        <v>15975</v>
      </c>
      <c r="D9" s="6">
        <f t="shared" si="0"/>
        <v>16461</v>
      </c>
      <c r="E9" s="6">
        <f t="shared" si="0"/>
        <v>16960</v>
      </c>
      <c r="H9" s="5" t="s">
        <v>80</v>
      </c>
      <c r="I9" s="6">
        <v>1</v>
      </c>
      <c r="J9" s="6">
        <v>1</v>
      </c>
      <c r="K9" s="6">
        <v>1</v>
      </c>
      <c r="Z9" s="2" t="s">
        <v>81</v>
      </c>
      <c r="AA9" s="93"/>
      <c r="AB9" s="93"/>
      <c r="AC9" s="93"/>
      <c r="AP9" s="93"/>
      <c r="AQ9" s="22">
        <v>2017</v>
      </c>
      <c r="AR9" s="22">
        <v>2018</v>
      </c>
      <c r="AS9" s="24">
        <v>2019</v>
      </c>
      <c r="AT9" s="22">
        <v>2017</v>
      </c>
      <c r="AU9" s="22">
        <v>2018</v>
      </c>
      <c r="AV9" s="24">
        <v>2019</v>
      </c>
      <c r="AW9" s="22">
        <v>2017</v>
      </c>
      <c r="AX9" s="22">
        <v>2018</v>
      </c>
      <c r="AY9" s="24">
        <v>2019</v>
      </c>
      <c r="AZ9" s="22">
        <v>2017</v>
      </c>
      <c r="BA9" s="22">
        <v>2018</v>
      </c>
      <c r="BB9" s="24">
        <v>2019</v>
      </c>
      <c r="BC9" s="22">
        <v>2017</v>
      </c>
      <c r="BD9" s="22">
        <v>2018</v>
      </c>
      <c r="BE9" s="24">
        <v>2019</v>
      </c>
      <c r="BF9" s="22">
        <v>2017</v>
      </c>
      <c r="BG9" s="22">
        <v>2018</v>
      </c>
      <c r="BH9" s="24">
        <v>2019</v>
      </c>
      <c r="BI9" s="22">
        <v>2017</v>
      </c>
      <c r="BJ9" s="22">
        <v>2018</v>
      </c>
      <c r="BK9" s="24">
        <v>2019</v>
      </c>
      <c r="BL9" s="27"/>
      <c r="BM9" s="22">
        <v>2017</v>
      </c>
      <c r="BN9" s="22">
        <v>2018</v>
      </c>
      <c r="BO9" s="24">
        <v>2019</v>
      </c>
      <c r="BP9" s="22">
        <v>2017</v>
      </c>
      <c r="BQ9" s="22">
        <v>2018</v>
      </c>
      <c r="BR9" s="24">
        <v>2019</v>
      </c>
      <c r="BS9" s="22">
        <v>2017</v>
      </c>
      <c r="BT9" s="22">
        <v>2018</v>
      </c>
      <c r="BU9" s="24">
        <v>2019</v>
      </c>
      <c r="BV9" s="22">
        <v>2017</v>
      </c>
      <c r="BW9" s="22">
        <v>2018</v>
      </c>
      <c r="BX9" s="24">
        <v>2019</v>
      </c>
      <c r="BY9" s="22">
        <v>2017</v>
      </c>
      <c r="BZ9" s="22">
        <v>2018</v>
      </c>
      <c r="CA9" s="24">
        <v>2019</v>
      </c>
      <c r="CB9" s="22">
        <v>2017</v>
      </c>
      <c r="CC9" s="22">
        <v>2018</v>
      </c>
      <c r="CD9" s="24">
        <v>2019</v>
      </c>
      <c r="CE9" s="22">
        <v>2017</v>
      </c>
      <c r="CF9" s="22">
        <v>2018</v>
      </c>
      <c r="CG9" s="24">
        <v>2019</v>
      </c>
      <c r="CH9" s="22">
        <v>2017</v>
      </c>
      <c r="CI9" s="22">
        <v>2018</v>
      </c>
      <c r="CJ9" s="24">
        <v>2019</v>
      </c>
      <c r="CK9" s="22">
        <v>2017</v>
      </c>
      <c r="CL9" s="22">
        <v>2018</v>
      </c>
      <c r="CM9" s="24">
        <v>2019</v>
      </c>
      <c r="CN9" s="22">
        <v>2017</v>
      </c>
      <c r="CO9" s="22">
        <v>2018</v>
      </c>
      <c r="CP9" s="24">
        <v>2019</v>
      </c>
      <c r="CQ9" s="22">
        <v>2017</v>
      </c>
      <c r="CR9" s="22">
        <v>2018</v>
      </c>
      <c r="CS9" s="24">
        <v>2019</v>
      </c>
      <c r="CT9" s="22">
        <v>2017</v>
      </c>
      <c r="CU9" s="22">
        <v>2018</v>
      </c>
      <c r="CV9" s="24">
        <v>2019</v>
      </c>
      <c r="CW9" s="22">
        <v>2017</v>
      </c>
      <c r="CX9" s="22">
        <v>2018</v>
      </c>
      <c r="CY9" s="24">
        <v>2019</v>
      </c>
      <c r="CZ9" s="22">
        <v>2017</v>
      </c>
      <c r="DA9" s="22">
        <v>2018</v>
      </c>
      <c r="DB9" s="24">
        <v>2019</v>
      </c>
      <c r="DC9" s="22">
        <v>2017</v>
      </c>
      <c r="DD9" s="22">
        <v>2018</v>
      </c>
      <c r="DE9" s="24">
        <v>2019</v>
      </c>
      <c r="DF9" s="22">
        <v>2017</v>
      </c>
      <c r="DG9" s="22">
        <v>2018</v>
      </c>
      <c r="DH9" s="24">
        <v>2019</v>
      </c>
      <c r="DI9" s="22">
        <v>2017</v>
      </c>
      <c r="DJ9" s="22">
        <v>2018</v>
      </c>
      <c r="DK9" s="24">
        <v>2019</v>
      </c>
      <c r="DL9" s="22">
        <v>2017</v>
      </c>
      <c r="DM9" s="22">
        <v>2018</v>
      </c>
      <c r="DN9" s="24">
        <v>2019</v>
      </c>
      <c r="DO9" s="22">
        <v>2017</v>
      </c>
      <c r="DP9" s="22">
        <v>2018</v>
      </c>
      <c r="DQ9" s="24">
        <v>2019</v>
      </c>
      <c r="DR9" s="22">
        <v>2017</v>
      </c>
      <c r="DS9" s="22">
        <v>2018</v>
      </c>
      <c r="DT9" s="24">
        <v>2019</v>
      </c>
      <c r="DU9" s="22">
        <v>2017</v>
      </c>
      <c r="DV9" s="22">
        <v>2018</v>
      </c>
      <c r="DW9" s="24">
        <v>2019</v>
      </c>
      <c r="DX9" s="22">
        <v>2017</v>
      </c>
      <c r="DY9" s="22">
        <v>2018</v>
      </c>
      <c r="DZ9" s="24">
        <v>2019</v>
      </c>
      <c r="EA9" s="22">
        <v>2017</v>
      </c>
      <c r="EB9" s="22">
        <v>2018</v>
      </c>
      <c r="EC9" s="24">
        <v>2019</v>
      </c>
      <c r="ED9" s="22">
        <v>2017</v>
      </c>
      <c r="EE9" s="22">
        <v>2018</v>
      </c>
      <c r="EF9" s="24">
        <v>2019</v>
      </c>
      <c r="EG9" s="22">
        <v>2017</v>
      </c>
      <c r="EH9" s="22">
        <v>2018</v>
      </c>
      <c r="EI9" s="24">
        <v>2019</v>
      </c>
      <c r="EJ9" s="22">
        <v>2017</v>
      </c>
      <c r="EK9" s="22">
        <v>2018</v>
      </c>
      <c r="EL9" s="24">
        <v>2019</v>
      </c>
      <c r="EM9" s="22">
        <v>2017</v>
      </c>
      <c r="EN9" s="22">
        <v>2018</v>
      </c>
      <c r="EO9" s="24">
        <v>2019</v>
      </c>
      <c r="EP9" s="22">
        <v>2017</v>
      </c>
      <c r="EQ9" s="22">
        <v>2018</v>
      </c>
      <c r="ER9" s="24">
        <v>2019</v>
      </c>
      <c r="ES9" s="22">
        <v>2017</v>
      </c>
      <c r="ET9" s="22">
        <v>2018</v>
      </c>
      <c r="EU9" s="24">
        <v>2019</v>
      </c>
      <c r="EV9" s="22">
        <v>2017</v>
      </c>
      <c r="EW9" s="22">
        <v>2018</v>
      </c>
      <c r="EX9" s="24">
        <v>2019</v>
      </c>
      <c r="EY9" s="22">
        <v>2017</v>
      </c>
      <c r="EZ9" s="22">
        <v>2018</v>
      </c>
      <c r="FA9" s="24">
        <v>2019</v>
      </c>
      <c r="FB9" s="22">
        <v>2017</v>
      </c>
      <c r="FC9" s="22">
        <v>2018</v>
      </c>
      <c r="FD9" s="24">
        <v>2019</v>
      </c>
      <c r="FE9" s="22">
        <v>2017</v>
      </c>
      <c r="FF9" s="22">
        <v>2018</v>
      </c>
      <c r="FG9" s="24">
        <v>2019</v>
      </c>
      <c r="FH9" s="22">
        <v>2017</v>
      </c>
      <c r="FI9" s="22">
        <v>2018</v>
      </c>
      <c r="FJ9" s="24">
        <v>2019</v>
      </c>
    </row>
    <row r="10" spans="1:166">
      <c r="B10" s="32" t="s">
        <v>82</v>
      </c>
      <c r="C10" s="33">
        <f>(C9/(C9+D9+E9))*100</f>
        <v>32.34067535832861</v>
      </c>
      <c r="D10" s="33">
        <f>(D9/(C9+D9+E9))*100</f>
        <v>33.324560693173538</v>
      </c>
      <c r="E10" s="34">
        <f>(E9/(C9+D9+E9))*100</f>
        <v>34.334763948497852</v>
      </c>
      <c r="H10" s="5" t="s">
        <v>83</v>
      </c>
      <c r="I10" s="6">
        <f t="shared" ref="I10:K10" si="1">I14+I16</f>
        <v>6315</v>
      </c>
      <c r="J10" s="6">
        <f t="shared" si="1"/>
        <v>6208</v>
      </c>
      <c r="K10" s="6">
        <f t="shared" si="1"/>
        <v>6148</v>
      </c>
      <c r="Z10" s="5" t="s">
        <v>84</v>
      </c>
      <c r="AA10" s="50">
        <v>7418871353</v>
      </c>
      <c r="AB10" s="50">
        <v>7322268297</v>
      </c>
      <c r="AC10" s="50">
        <v>7370569825</v>
      </c>
      <c r="AP10" s="5" t="s">
        <v>134</v>
      </c>
      <c r="AQ10" s="5">
        <v>7</v>
      </c>
      <c r="AR10" s="5">
        <v>7</v>
      </c>
      <c r="AS10" s="5">
        <v>10</v>
      </c>
      <c r="AT10" s="5">
        <v>6</v>
      </c>
      <c r="AU10" s="5">
        <v>7</v>
      </c>
      <c r="AV10" s="5">
        <v>9</v>
      </c>
      <c r="AW10" s="5">
        <v>1</v>
      </c>
      <c r="AX10" s="5">
        <v>0</v>
      </c>
      <c r="AY10" s="5">
        <v>1</v>
      </c>
      <c r="AZ10" s="5">
        <v>7</v>
      </c>
      <c r="BA10" s="5">
        <v>7</v>
      </c>
      <c r="BB10" s="5">
        <v>10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36"/>
      <c r="BM10" s="5">
        <v>4950868</v>
      </c>
      <c r="BN10" s="5">
        <v>41500000</v>
      </c>
      <c r="BO10" s="5">
        <v>21000000</v>
      </c>
      <c r="BP10" s="5">
        <v>0</v>
      </c>
      <c r="BQ10" s="5">
        <v>0</v>
      </c>
      <c r="BR10" s="5">
        <v>3000000</v>
      </c>
      <c r="BS10" s="5">
        <v>33700000</v>
      </c>
      <c r="BT10" s="5">
        <v>41500000</v>
      </c>
      <c r="BU10" s="5">
        <v>3000000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/>
      <c r="CF10" s="5"/>
      <c r="CG10" s="5"/>
      <c r="CH10" s="5">
        <v>31</v>
      </c>
      <c r="CI10" s="5">
        <v>23</v>
      </c>
      <c r="CJ10" s="5">
        <v>28</v>
      </c>
      <c r="CK10" s="5">
        <v>5</v>
      </c>
      <c r="CL10" s="5">
        <v>3</v>
      </c>
      <c r="CM10" s="5">
        <v>1</v>
      </c>
      <c r="CN10" s="5">
        <v>5</v>
      </c>
      <c r="CO10" s="5">
        <v>3</v>
      </c>
      <c r="CP10" s="5">
        <v>1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10</v>
      </c>
      <c r="DD10" s="5">
        <v>14</v>
      </c>
      <c r="DE10" s="5">
        <v>7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/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2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</row>
    <row r="11" spans="1:166" ht="15.75">
      <c r="B11" s="5" t="s">
        <v>5</v>
      </c>
      <c r="C11" s="5"/>
      <c r="D11" s="5"/>
      <c r="E11" s="5"/>
      <c r="H11" s="32" t="s">
        <v>82</v>
      </c>
      <c r="I11" s="39">
        <f>(I10/(I10+J10+K10))*100</f>
        <v>33.82250548979701</v>
      </c>
      <c r="J11" s="41">
        <f>(J10/(I10+J10+K10))*100</f>
        <v>33.249424240801247</v>
      </c>
      <c r="K11" s="41">
        <f>(K10/(I10+J10+K10))*100</f>
        <v>32.928070269401744</v>
      </c>
      <c r="Z11" s="32" t="s">
        <v>82</v>
      </c>
      <c r="AA11" s="42">
        <f t="shared" ref="AA11:AC11" si="2">(AA10/AA10)*100</f>
        <v>100</v>
      </c>
      <c r="AB11" s="42">
        <f t="shared" si="2"/>
        <v>100</v>
      </c>
      <c r="AC11" s="42">
        <f t="shared" si="2"/>
        <v>100</v>
      </c>
      <c r="AP11" s="43" t="s">
        <v>82</v>
      </c>
      <c r="AQ11" s="45">
        <f>(AQ10/(AQ10+AR10+AS10))*100</f>
        <v>29.166666666666668</v>
      </c>
      <c r="AR11" s="45">
        <f>(AR10/(AQ10+AR10+AS10))*100</f>
        <v>29.166666666666668</v>
      </c>
      <c r="AS11" s="45">
        <f>(AS10/(AQ10+AR10+AS10))*100</f>
        <v>41.666666666666671</v>
      </c>
      <c r="AT11" s="45">
        <f>(AT10/(AT10+AU10+AV10))*100</f>
        <v>27.27272727272727</v>
      </c>
      <c r="AU11" s="45">
        <f>(AU10/(AT10+AU10+AV10))*100</f>
        <v>31.818181818181817</v>
      </c>
      <c r="AV11" s="45">
        <f>(AV10/(AT10+AU10+AV10))*100</f>
        <v>40.909090909090914</v>
      </c>
      <c r="AW11" s="45">
        <f>(AW10/(AW10+AX10+AY10))*100</f>
        <v>50</v>
      </c>
      <c r="AX11" s="45">
        <f>(AX10/(AW10+AX10+AY10))*100</f>
        <v>0</v>
      </c>
      <c r="AY11" s="45">
        <f>(AY10/(AW10+AX10+AY10))*100</f>
        <v>50</v>
      </c>
      <c r="AZ11" s="45">
        <f>(AZ10/(AZ10+BA10+BB10))*100</f>
        <v>29.166666666666668</v>
      </c>
      <c r="BA11" s="45">
        <f>(BA10/(AZ10+BA10+BB10))*100</f>
        <v>29.166666666666668</v>
      </c>
      <c r="BB11" s="45">
        <f>(BB10/(AZ10+BA10+BB10))*100</f>
        <v>41.666666666666671</v>
      </c>
      <c r="BC11" s="45" t="e">
        <f>(BC10/(BC10+BD10+BE10))*100</f>
        <v>#DIV/0!</v>
      </c>
      <c r="BD11" s="45" t="e">
        <f>(BD10/(BC10+BD10+BE10))*100</f>
        <v>#DIV/0!</v>
      </c>
      <c r="BE11" s="45" t="e">
        <f>(BE10/(BC10+BD10+BE10))*100</f>
        <v>#DIV/0!</v>
      </c>
      <c r="BF11" s="45" t="e">
        <f>(BF10/(BF10+BG10+BH10))*100</f>
        <v>#DIV/0!</v>
      </c>
      <c r="BG11" s="45" t="e">
        <f>(BG10/(BF10+BG10+BH10))*100</f>
        <v>#DIV/0!</v>
      </c>
      <c r="BH11" s="45" t="e">
        <f>(BH10/(BF10+BG10+BH10))*100</f>
        <v>#DIV/0!</v>
      </c>
      <c r="BI11" s="45" t="e">
        <f>(BI10/(BI10+BJ10+BK10))*100</f>
        <v>#DIV/0!</v>
      </c>
      <c r="BJ11" s="45" t="e">
        <f>(BJ10/(BI10+BJ10+BK10))*100</f>
        <v>#DIV/0!</v>
      </c>
      <c r="BK11" s="45" t="e">
        <f>(BK10/(BI10+BJ10+BK10))*100</f>
        <v>#DIV/0!</v>
      </c>
      <c r="BL11" s="47"/>
      <c r="BM11" s="45">
        <f>(BM10/(BM10+BN10+BO10))*100</f>
        <v>7.3399618815876462</v>
      </c>
      <c r="BN11" s="45">
        <f>(BN10/(BM10+BN10+BO10))*100</f>
        <v>61.526265310625803</v>
      </c>
      <c r="BO11" s="45">
        <f>(BO10/(BM10+BN10+BO10))*100</f>
        <v>31.133772807786553</v>
      </c>
      <c r="BP11" s="45">
        <f>(BP10/(BP10+BQ10+BR10))*100</f>
        <v>0</v>
      </c>
      <c r="BQ11" s="45">
        <f>(BQ10/(BP10+BQ10+BR10))*100</f>
        <v>0</v>
      </c>
      <c r="BR11" s="45">
        <f>(BR10/(BP10+BQ10+BR10))*100</f>
        <v>100</v>
      </c>
      <c r="BS11" s="45">
        <f>(BS10/(BS10+BT10+BU10))*100</f>
        <v>43.094629156010228</v>
      </c>
      <c r="BT11" s="45">
        <f>(BT10/(BS10+BT10+BU10))*100</f>
        <v>53.069053708439895</v>
      </c>
      <c r="BU11" s="45">
        <f>(BU10/(BS10+BT10+BU10))*100</f>
        <v>3.8363171355498724</v>
      </c>
      <c r="BV11" s="45" t="e">
        <f>(BV10/(BV10+BW10+BX10))*100</f>
        <v>#DIV/0!</v>
      </c>
      <c r="BW11" s="45" t="e">
        <f>(BW10/(BV10+BW10+BX10))*100</f>
        <v>#DIV/0!</v>
      </c>
      <c r="BX11" s="45" t="e">
        <f>(BX10/(BV10+BW10+BX10))*100</f>
        <v>#DIV/0!</v>
      </c>
      <c r="BY11" s="45" t="e">
        <f>(BY10/(BY10+BZ10+CA10))*100</f>
        <v>#DIV/0!</v>
      </c>
      <c r="BZ11" s="45" t="e">
        <f>(BZ10/(BY10+BZ10+CA10))*100</f>
        <v>#DIV/0!</v>
      </c>
      <c r="CA11" s="45" t="e">
        <f>(CA10/(BY10+BZ10+CA10))*100</f>
        <v>#DIV/0!</v>
      </c>
      <c r="CB11" s="45" t="e">
        <f>(CB10/(CB10+CC10+CD10))*100</f>
        <v>#DIV/0!</v>
      </c>
      <c r="CC11" s="45" t="e">
        <f>(CC10/(CB10+CC10+CD10))*100</f>
        <v>#DIV/0!</v>
      </c>
      <c r="CD11" s="45" t="e">
        <f>(CD10/(CB10+CC10+CD10))*100</f>
        <v>#DIV/0!</v>
      </c>
      <c r="CE11" s="45" t="e">
        <f>(CE10/(CE10+CF10+CG10))*100</f>
        <v>#DIV/0!</v>
      </c>
      <c r="CF11" s="45" t="e">
        <f>(CF10/(CE10+CF10+CG10))*100</f>
        <v>#DIV/0!</v>
      </c>
      <c r="CG11" s="45" t="e">
        <f>(CG10/(CE10+CF10+CG10))*100</f>
        <v>#DIV/0!</v>
      </c>
      <c r="CH11" s="45">
        <f>(CH10/(CH10+CI10+CJ10))*100</f>
        <v>37.804878048780488</v>
      </c>
      <c r="CI11" s="45">
        <f>(CI10/(CH10+CI10+CJ10))*100</f>
        <v>28.04878048780488</v>
      </c>
      <c r="CJ11" s="45">
        <f>(CJ10/(CH10+CI10+CJ10))*100</f>
        <v>34.146341463414636</v>
      </c>
      <c r="CK11" s="45">
        <f>(CK10/(CK10+CL10+CM10))*100</f>
        <v>55.555555555555557</v>
      </c>
      <c r="CL11" s="45">
        <f>(CL10/(CK10+CL10+CM10))*100</f>
        <v>33.333333333333329</v>
      </c>
      <c r="CM11" s="45">
        <f>(CM10/(CK10+CL10+CM10))*100</f>
        <v>11.111111111111111</v>
      </c>
      <c r="CN11" s="45">
        <f>(CN10/(CN10+CO10+CP10))*100</f>
        <v>55.555555555555557</v>
      </c>
      <c r="CO11" s="45">
        <f>(CO10/(CN10+CO10+CP10))*100</f>
        <v>33.333333333333329</v>
      </c>
      <c r="CP11" s="45">
        <f>(CP10/(CN10+CO10+CP10))*100</f>
        <v>11.111111111111111</v>
      </c>
      <c r="CQ11" s="45" t="e">
        <f>(CQ10/(CQ10+CR10+CS10))*100</f>
        <v>#DIV/0!</v>
      </c>
      <c r="CR11" s="45" t="e">
        <f>(CR10/(CQ10+CR10+CS10))*100</f>
        <v>#DIV/0!</v>
      </c>
      <c r="CS11" s="45" t="e">
        <f>(CS10/(CQ10+CR10+CS10))*100</f>
        <v>#DIV/0!</v>
      </c>
      <c r="CT11" s="45" t="e">
        <f>(CT10/(CT10+CU10+CV10))*100</f>
        <v>#DIV/0!</v>
      </c>
      <c r="CU11" s="45" t="e">
        <f>(CU10/(CT10+CU10+CV10))*100</f>
        <v>#DIV/0!</v>
      </c>
      <c r="CV11" s="45" t="e">
        <f>(CV10/(CT10+CU10+CV10))*100</f>
        <v>#DIV/0!</v>
      </c>
      <c r="CW11" s="45" t="e">
        <f>(CW10/(CW10+CX10+CY10))*100</f>
        <v>#DIV/0!</v>
      </c>
      <c r="CX11" s="45" t="e">
        <f>(CX10/(CW10+CX10+CY10))*100</f>
        <v>#DIV/0!</v>
      </c>
      <c r="CY11" s="45" t="e">
        <f>(CY10/(CW10+CX10+CY10))*100</f>
        <v>#DIV/0!</v>
      </c>
      <c r="CZ11" s="45" t="e">
        <f>(CZ10/(CZ10+DA10+DB10))*100</f>
        <v>#DIV/0!</v>
      </c>
      <c r="DA11" s="45" t="e">
        <f>(DA10/(CZ10+DA10+DB10))*100</f>
        <v>#DIV/0!</v>
      </c>
      <c r="DB11" s="45" t="e">
        <f>(DB10/(CZ10+DA10+DB10))*100</f>
        <v>#DIV/0!</v>
      </c>
      <c r="DC11" s="45">
        <f>(DC10/(DC10+DD10+DE10))*100</f>
        <v>32.258064516129032</v>
      </c>
      <c r="DD11" s="45">
        <f>(DD10/(DC10+DD10+DE10))*100</f>
        <v>45.161290322580641</v>
      </c>
      <c r="DE11" s="45">
        <f>(DE10/(DC10+DD10+DE10))*100</f>
        <v>22.58064516129032</v>
      </c>
      <c r="DF11" s="45" t="e">
        <f>(DF10/(DF10+DG10+DH10))*100</f>
        <v>#DIV/0!</v>
      </c>
      <c r="DG11" s="45" t="e">
        <f>(DG10/(DF10+DG10+DH10))*100</f>
        <v>#DIV/0!</v>
      </c>
      <c r="DH11" s="45" t="e">
        <f>(DH10/(DF10+DG10+DH10))*100</f>
        <v>#DIV/0!</v>
      </c>
      <c r="DI11" s="45" t="e">
        <f>(DI10/(DI10+DJ10+DK10))*100</f>
        <v>#DIV/0!</v>
      </c>
      <c r="DJ11" s="45" t="e">
        <f>(DJ10/(DI10+DJ10+DK10))*100</f>
        <v>#DIV/0!</v>
      </c>
      <c r="DK11" s="45" t="e">
        <f>(DK10/(DI10+DJ10+DK10))*100</f>
        <v>#DIV/0!</v>
      </c>
      <c r="DL11" s="45" t="e">
        <f>(DL10/(DL10+DM10+DN10))*100</f>
        <v>#DIV/0!</v>
      </c>
      <c r="DM11" s="45" t="e">
        <f>(DM10/(DL10+DM10+DN10))*100</f>
        <v>#DIV/0!</v>
      </c>
      <c r="DN11" s="45" t="e">
        <f>(DN10/(DL10+DM10+DN10))*100</f>
        <v>#DIV/0!</v>
      </c>
      <c r="DO11" s="45" t="e">
        <f>(DO10/(DO10+DP10+DQ10))*100</f>
        <v>#DIV/0!</v>
      </c>
      <c r="DP11" s="45" t="e">
        <f>(DP10/(DO10+DP10+DQ10))*100</f>
        <v>#DIV/0!</v>
      </c>
      <c r="DQ11" s="45" t="e">
        <f>(DQ10/(DO10+DP10+DQ10))*100</f>
        <v>#DIV/0!</v>
      </c>
      <c r="DR11" s="45" t="e">
        <f>(DR10/(DR10+DS10+DT10))*100</f>
        <v>#DIV/0!</v>
      </c>
      <c r="DS11" s="45" t="e">
        <f>(DS10/(DR10+DS10+DT10))*100</f>
        <v>#DIV/0!</v>
      </c>
      <c r="DT11" s="45" t="e">
        <f>(DT10/(DR10+DS10+DT10))*100</f>
        <v>#DIV/0!</v>
      </c>
      <c r="DU11" s="45" t="e">
        <f>(DU10/(DU10+DV10+DW10))*100</f>
        <v>#DIV/0!</v>
      </c>
      <c r="DV11" s="45" t="e">
        <f>(DV10/(DU10+DV10+DW10))*100</f>
        <v>#DIV/0!</v>
      </c>
      <c r="DW11" s="45" t="e">
        <f>(DW10/(DU10+DV10+DW10))*100</f>
        <v>#DIV/0!</v>
      </c>
      <c r="DX11" s="45" t="e">
        <f>(DX10/(DX10+DY10+DZ10))*100</f>
        <v>#DIV/0!</v>
      </c>
      <c r="DY11" s="45" t="e">
        <f>(DY10/(DX10+DY10+DZ10))*100</f>
        <v>#DIV/0!</v>
      </c>
      <c r="DZ11" s="45" t="e">
        <f>(DZ10/(DX10+DY10+DZ10))*100</f>
        <v>#DIV/0!</v>
      </c>
      <c r="EA11" s="45" t="e">
        <f>(EA10/(EA10+EB10+EC10))*100</f>
        <v>#DIV/0!</v>
      </c>
      <c r="EB11" s="45" t="e">
        <f>(EB10/(EA10+EB10+EC10))*100</f>
        <v>#DIV/0!</v>
      </c>
      <c r="EC11" s="45" t="e">
        <f>(EC10/(EA10+EB10+EC10))*100</f>
        <v>#DIV/0!</v>
      </c>
      <c r="ED11" s="45" t="e">
        <f>(ED10/(ED10+EE10+EF10))*100</f>
        <v>#DIV/0!</v>
      </c>
      <c r="EE11" s="45" t="e">
        <f>(EE10/(ED10+EE10+EF10))*100</f>
        <v>#DIV/0!</v>
      </c>
      <c r="EF11" s="45" t="e">
        <f>(EF10/(ED10+EE10+EF10))*100</f>
        <v>#DIV/0!</v>
      </c>
      <c r="EG11" s="45" t="e">
        <f>(EG10/(EG10+EH10+EI10))*100</f>
        <v>#DIV/0!</v>
      </c>
      <c r="EH11" s="45" t="e">
        <f>(EH10/(EG10+EH10+EI10))*100</f>
        <v>#DIV/0!</v>
      </c>
      <c r="EI11" s="45" t="e">
        <f>(EI10/(EG10+EH10+EI10))*100</f>
        <v>#DIV/0!</v>
      </c>
      <c r="EJ11" s="45" t="e">
        <f>(EJ10/(EJ10+EK10+EL10))*100</f>
        <v>#DIV/0!</v>
      </c>
      <c r="EK11" s="45" t="e">
        <f>(EK10/(EJ10+EK10+EL10))*100</f>
        <v>#DIV/0!</v>
      </c>
      <c r="EL11" s="45" t="e">
        <f>(EL10/(EJ10+EK10+EL10))*100</f>
        <v>#DIV/0!</v>
      </c>
      <c r="EM11" s="45" t="e">
        <f>(EM10/(EM10+EN10+EO10))*100</f>
        <v>#DIV/0!</v>
      </c>
      <c r="EN11" s="45" t="e">
        <f>(EN10/(EM10+EN10+EO10))*100</f>
        <v>#DIV/0!</v>
      </c>
      <c r="EO11" s="45" t="e">
        <f>(EO10/(EM10+EN10+EO10))*100</f>
        <v>#DIV/0!</v>
      </c>
      <c r="EP11" s="45" t="e">
        <f>(EP10/(EP10+EQ10+ER10))*100</f>
        <v>#DIV/0!</v>
      </c>
      <c r="EQ11" s="45" t="e">
        <f>(EQ10/(EP10+EQ10+ER10))*100</f>
        <v>#DIV/0!</v>
      </c>
      <c r="ER11" s="45" t="e">
        <f>(ER10/(EP10+EQ10+ER10))*100</f>
        <v>#DIV/0!</v>
      </c>
      <c r="ES11" s="45">
        <f>(ES10/(ES10+ET10+EU10))*100</f>
        <v>0</v>
      </c>
      <c r="ET11" s="45">
        <f>(ET10/(ES10+ET10+EU10))*100</f>
        <v>100</v>
      </c>
      <c r="EU11" s="45">
        <f>(EU10/(ES10+ET10+EU10))*100</f>
        <v>0</v>
      </c>
      <c r="EV11" s="45" t="e">
        <f>(EV10/(EV10+EW10+EX10))*100</f>
        <v>#DIV/0!</v>
      </c>
      <c r="EW11" s="45" t="e">
        <f>(EW10/(EV10+EW10+EX10))*100</f>
        <v>#DIV/0!</v>
      </c>
      <c r="EX11" s="45" t="e">
        <f>(EX10/(EV10+EW10+EX10))*100</f>
        <v>#DIV/0!</v>
      </c>
      <c r="EY11" s="45" t="e">
        <f>(EY10/(EY10+EZ10+FA10))*100</f>
        <v>#DIV/0!</v>
      </c>
      <c r="EZ11" s="45" t="e">
        <f>(EZ10/(EY10+EZ10+FA10))*100</f>
        <v>#DIV/0!</v>
      </c>
      <c r="FA11" s="45" t="e">
        <f>(FA10/(EY10+EZ10+FA10))*100</f>
        <v>#DIV/0!</v>
      </c>
      <c r="FB11" s="45" t="e">
        <f>(FB10/(FB10+FC10+FD10))*100</f>
        <v>#DIV/0!</v>
      </c>
      <c r="FC11" s="45" t="e">
        <f>(FC10/(FB10+FC10+FD10))*100</f>
        <v>#DIV/0!</v>
      </c>
      <c r="FD11" s="45" t="e">
        <f>(FD10/(FB10+FC10+FD10))*100</f>
        <v>#DIV/0!</v>
      </c>
      <c r="FE11" s="45" t="e">
        <f>(FE10/(FE10+FF10+FG10))*100</f>
        <v>#DIV/0!</v>
      </c>
      <c r="FF11" s="45" t="e">
        <f>(FF10/(FE10+FF10+FG10))*100</f>
        <v>#DIV/0!</v>
      </c>
      <c r="FG11" s="45" t="e">
        <f>(FG10/(FE10+FF10+FG10))*100</f>
        <v>#DIV/0!</v>
      </c>
      <c r="FH11" s="45" t="e">
        <f>(FH10/(FH10+FI10+FJ10))*100</f>
        <v>#DIV/0!</v>
      </c>
      <c r="FI11" s="45" t="e">
        <f>(FI10/(FH10+FI10+FJ10))*100</f>
        <v>#DIV/0!</v>
      </c>
      <c r="FJ11" s="45" t="e">
        <f>(FJ10/(FH10+FI10+FJ10))*100</f>
        <v>#DIV/0!</v>
      </c>
    </row>
    <row r="12" spans="1:166">
      <c r="B12" s="7" t="s">
        <v>6</v>
      </c>
      <c r="C12" s="6">
        <v>7246</v>
      </c>
      <c r="D12" s="6">
        <v>7467</v>
      </c>
      <c r="E12" s="6">
        <v>7691</v>
      </c>
      <c r="I12" s="23"/>
      <c r="J12" s="23"/>
      <c r="K12" s="23"/>
      <c r="Z12" s="5" t="s">
        <v>88</v>
      </c>
      <c r="AA12" s="50">
        <v>514201790</v>
      </c>
      <c r="AB12" s="50">
        <v>393408196</v>
      </c>
      <c r="AC12" s="50">
        <v>453804993</v>
      </c>
    </row>
    <row r="13" spans="1:166">
      <c r="B13" s="32" t="s">
        <v>82</v>
      </c>
      <c r="C13" s="34">
        <f t="shared" ref="C13:E13" si="3">(C12/C9)*100</f>
        <v>45.358372456964005</v>
      </c>
      <c r="D13" s="33">
        <f t="shared" si="3"/>
        <v>45.361764169856023</v>
      </c>
      <c r="E13" s="33">
        <f t="shared" si="3"/>
        <v>45.347877358490571</v>
      </c>
      <c r="H13" s="5" t="s">
        <v>89</v>
      </c>
      <c r="I13" s="6"/>
      <c r="J13" s="6"/>
      <c r="K13" s="6"/>
      <c r="Z13" s="32" t="s">
        <v>82</v>
      </c>
      <c r="AA13" s="49">
        <f t="shared" ref="AA13:AC13" si="4">(AA12/AA10)*100</f>
        <v>6.9309975268956521</v>
      </c>
      <c r="AB13" s="49">
        <f t="shared" si="4"/>
        <v>5.3727640130474725</v>
      </c>
      <c r="AC13" s="49">
        <f t="shared" si="4"/>
        <v>6.1569865529358854</v>
      </c>
    </row>
    <row r="14" spans="1:166">
      <c r="B14" s="7" t="s">
        <v>7</v>
      </c>
      <c r="C14" s="6">
        <v>8729</v>
      </c>
      <c r="D14" s="6">
        <v>8994</v>
      </c>
      <c r="E14" s="6">
        <v>9269</v>
      </c>
      <c r="H14" s="7" t="s">
        <v>6</v>
      </c>
      <c r="I14" s="6">
        <v>3220.65</v>
      </c>
      <c r="J14" s="6">
        <v>3104</v>
      </c>
      <c r="K14" s="6">
        <v>3135.48</v>
      </c>
      <c r="Z14" s="5" t="s">
        <v>90</v>
      </c>
      <c r="AA14" s="50">
        <v>1803350303</v>
      </c>
      <c r="AB14" s="50">
        <v>1959476060</v>
      </c>
      <c r="AC14" s="35">
        <v>1881413181.5</v>
      </c>
    </row>
    <row r="15" spans="1:166">
      <c r="B15" s="32" t="s">
        <v>82</v>
      </c>
      <c r="C15" s="34">
        <f t="shared" ref="C15:E15" si="5">(C14/C9)*100</f>
        <v>54.641627543035995</v>
      </c>
      <c r="D15" s="33">
        <f t="shared" si="5"/>
        <v>54.638235830143977</v>
      </c>
      <c r="E15" s="33">
        <f t="shared" si="5"/>
        <v>54.652122641509436</v>
      </c>
      <c r="H15" s="32" t="s">
        <v>82</v>
      </c>
      <c r="I15" s="39">
        <f t="shared" ref="I15:K15" si="6">(I14/(I14+I16))*100</f>
        <v>51</v>
      </c>
      <c r="J15" s="39">
        <f t="shared" si="6"/>
        <v>50</v>
      </c>
      <c r="K15" s="39">
        <f t="shared" si="6"/>
        <v>51</v>
      </c>
      <c r="Z15" s="32" t="s">
        <v>82</v>
      </c>
      <c r="AA15" s="49">
        <f t="shared" ref="AA15:AC15" si="7">(AA14/AA10)*100</f>
        <v>24.307609839747009</v>
      </c>
      <c r="AB15" s="49">
        <f t="shared" si="7"/>
        <v>26.760506178158145</v>
      </c>
      <c r="AC15" s="49">
        <f t="shared" si="7"/>
        <v>25.526020730697031</v>
      </c>
    </row>
    <row r="16" spans="1:166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v>3094.35</v>
      </c>
      <c r="J16" s="6">
        <v>3104</v>
      </c>
      <c r="K16" s="6">
        <v>3012.52</v>
      </c>
      <c r="Z16" s="5" t="s">
        <v>91</v>
      </c>
      <c r="AA16" s="50">
        <v>1199000000</v>
      </c>
      <c r="AB16" s="50">
        <v>1336000000</v>
      </c>
      <c r="AC16" s="50">
        <v>1303000000</v>
      </c>
    </row>
    <row r="17" spans="2:29">
      <c r="B17" s="52" t="s">
        <v>10</v>
      </c>
      <c r="C17" s="26">
        <v>2077</v>
      </c>
      <c r="D17" s="26">
        <v>2137</v>
      </c>
      <c r="E17" s="26">
        <v>2191</v>
      </c>
      <c r="H17" s="32" t="s">
        <v>82</v>
      </c>
      <c r="I17" s="34">
        <f t="shared" ref="I17:K17" si="8">(I16/(I14+I16))*100</f>
        <v>49</v>
      </c>
      <c r="J17" s="34">
        <f t="shared" si="8"/>
        <v>50</v>
      </c>
      <c r="K17" s="34">
        <f t="shared" si="8"/>
        <v>49</v>
      </c>
      <c r="Z17" s="32" t="s">
        <v>82</v>
      </c>
      <c r="AA17" s="49">
        <f t="shared" ref="AA17:AC17" si="9">(AA16/AA10)*100</f>
        <v>16.16148795348979</v>
      </c>
      <c r="AB17" s="39">
        <f t="shared" si="9"/>
        <v>18.245712200239527</v>
      </c>
      <c r="AC17" s="39">
        <f t="shared" si="9"/>
        <v>17.678416064662951</v>
      </c>
    </row>
    <row r="18" spans="2:29">
      <c r="B18" s="53" t="s">
        <v>11</v>
      </c>
      <c r="C18" s="26">
        <v>1910</v>
      </c>
      <c r="D18" s="26">
        <v>1957</v>
      </c>
      <c r="E18" s="26">
        <v>2006</v>
      </c>
      <c r="H18" s="5" t="s">
        <v>92</v>
      </c>
      <c r="I18" s="6"/>
      <c r="J18" s="6"/>
      <c r="K18" s="6"/>
      <c r="AB18" s="54"/>
    </row>
    <row r="19" spans="2:29">
      <c r="B19" s="52" t="s">
        <v>12</v>
      </c>
      <c r="C19" s="26">
        <v>1845</v>
      </c>
      <c r="D19" s="26">
        <v>1867</v>
      </c>
      <c r="E19" s="26">
        <v>1890</v>
      </c>
      <c r="H19" s="7" t="s">
        <v>93</v>
      </c>
      <c r="I19" s="6">
        <v>6078</v>
      </c>
      <c r="J19" s="6">
        <v>5978</v>
      </c>
      <c r="K19" s="6">
        <v>5918</v>
      </c>
      <c r="Z19" s="2" t="s">
        <v>94</v>
      </c>
      <c r="AA19" s="5"/>
      <c r="AB19" s="5"/>
      <c r="AC19" s="5"/>
    </row>
    <row r="20" spans="2:29">
      <c r="B20" s="52" t="s">
        <v>13</v>
      </c>
      <c r="C20" s="26">
        <v>1706</v>
      </c>
      <c r="D20" s="26">
        <v>1736</v>
      </c>
      <c r="E20" s="26">
        <v>1769</v>
      </c>
      <c r="H20" s="32" t="s">
        <v>82</v>
      </c>
      <c r="I20" s="39">
        <f t="shared" ref="I20:K20" si="10">(I19/(I19+I21+I23))*100</f>
        <v>96.24703087885986</v>
      </c>
      <c r="J20" s="39">
        <f t="shared" si="10"/>
        <v>96.295103092783506</v>
      </c>
      <c r="K20" s="39">
        <f t="shared" si="10"/>
        <v>96.258945998698763</v>
      </c>
      <c r="Z20" s="5" t="s">
        <v>95</v>
      </c>
      <c r="AA20" s="6">
        <f t="shared" ref="AA20:AC20" si="11">AA23+AA25</f>
        <v>11988</v>
      </c>
      <c r="AB20" s="6">
        <f t="shared" si="11"/>
        <v>12367</v>
      </c>
      <c r="AC20" s="6">
        <f t="shared" si="11"/>
        <v>12763</v>
      </c>
    </row>
    <row r="21" spans="2:29" ht="15.75" customHeight="1">
      <c r="B21" s="52" t="s">
        <v>14</v>
      </c>
      <c r="C21" s="26">
        <v>1530</v>
      </c>
      <c r="D21" s="26">
        <v>1573</v>
      </c>
      <c r="E21" s="26">
        <v>1611</v>
      </c>
      <c r="H21" s="7" t="s">
        <v>96</v>
      </c>
      <c r="I21" s="6">
        <v>107</v>
      </c>
      <c r="J21" s="6">
        <v>103</v>
      </c>
      <c r="K21" s="6">
        <v>102</v>
      </c>
      <c r="Z21" s="32" t="s">
        <v>82</v>
      </c>
      <c r="AA21" s="42">
        <f t="shared" ref="AA21:AC21" si="12">(AA20/AA20)*100</f>
        <v>100</v>
      </c>
      <c r="AB21" s="42">
        <f t="shared" si="12"/>
        <v>100</v>
      </c>
      <c r="AC21" s="42">
        <f t="shared" si="12"/>
        <v>100</v>
      </c>
    </row>
    <row r="22" spans="2:29" ht="15.75" customHeight="1">
      <c r="B22" s="52" t="s">
        <v>15</v>
      </c>
      <c r="C22" s="26">
        <v>1247</v>
      </c>
      <c r="D22" s="26">
        <v>1316</v>
      </c>
      <c r="E22" s="26">
        <v>1384</v>
      </c>
      <c r="H22" s="32" t="s">
        <v>82</v>
      </c>
      <c r="I22" s="49">
        <f t="shared" ref="I22:K22" si="13">(I21/(I19+I21+I23))*100</f>
        <v>1.6943784639746635</v>
      </c>
      <c r="J22" s="39">
        <f t="shared" si="13"/>
        <v>1.6591494845360826</v>
      </c>
      <c r="K22" s="49">
        <f t="shared" si="13"/>
        <v>1.6590761223162005</v>
      </c>
      <c r="Z22" s="5" t="s">
        <v>97</v>
      </c>
      <c r="AA22" s="5"/>
      <c r="AB22" s="5"/>
      <c r="AC22" s="5"/>
    </row>
    <row r="23" spans="2:29" ht="15.75" customHeight="1">
      <c r="B23" s="52" t="s">
        <v>16</v>
      </c>
      <c r="C23" s="26">
        <v>1037</v>
      </c>
      <c r="D23" s="26">
        <v>1073</v>
      </c>
      <c r="E23" s="26">
        <v>1116</v>
      </c>
      <c r="H23" s="7" t="s">
        <v>98</v>
      </c>
      <c r="I23" s="6">
        <v>130</v>
      </c>
      <c r="J23" s="6">
        <v>127</v>
      </c>
      <c r="K23" s="6">
        <v>128</v>
      </c>
      <c r="Z23" s="7" t="s">
        <v>6</v>
      </c>
      <c r="AA23" s="6">
        <v>5361</v>
      </c>
      <c r="AB23" s="6">
        <v>5532</v>
      </c>
      <c r="AC23" s="6">
        <v>5707</v>
      </c>
    </row>
    <row r="24" spans="2:29" ht="15.75" customHeight="1">
      <c r="B24" s="52" t="s">
        <v>17</v>
      </c>
      <c r="C24" s="26">
        <v>927</v>
      </c>
      <c r="D24" s="26">
        <v>950</v>
      </c>
      <c r="E24" s="26">
        <v>972</v>
      </c>
      <c r="H24" s="32" t="s">
        <v>82</v>
      </c>
      <c r="I24" s="49">
        <f t="shared" ref="I24:K24" si="14">(I23/(I19+I21+I23))*100</f>
        <v>2.0585906571654791</v>
      </c>
      <c r="J24" s="49">
        <f t="shared" si="14"/>
        <v>2.0457474226804124</v>
      </c>
      <c r="K24" s="49">
        <f t="shared" si="14"/>
        <v>2.0819778789850361</v>
      </c>
      <c r="Z24" s="32" t="s">
        <v>82</v>
      </c>
      <c r="AA24" s="49">
        <f t="shared" ref="AA24:AC24" si="15">(AA23/AA20)*100</f>
        <v>44.71971971971972</v>
      </c>
      <c r="AB24" s="49">
        <f t="shared" si="15"/>
        <v>44.731947925931912</v>
      </c>
      <c r="AC24" s="49">
        <f t="shared" si="15"/>
        <v>44.715192352895087</v>
      </c>
    </row>
    <row r="25" spans="2:29" ht="15.75" customHeight="1">
      <c r="B25" s="52" t="s">
        <v>18</v>
      </c>
      <c r="C25" s="26">
        <v>736</v>
      </c>
      <c r="D25" s="26">
        <v>793</v>
      </c>
      <c r="E25" s="26">
        <v>846</v>
      </c>
      <c r="H25" s="55"/>
      <c r="I25" s="23"/>
      <c r="J25" s="23"/>
      <c r="K25" s="23"/>
      <c r="Z25" s="7" t="s">
        <v>7</v>
      </c>
      <c r="AA25" s="6">
        <v>6627</v>
      </c>
      <c r="AB25" s="6">
        <v>6835</v>
      </c>
      <c r="AC25" s="6">
        <v>7056</v>
      </c>
    </row>
    <row r="26" spans="2:29" ht="15.75" customHeight="1">
      <c r="B26" s="52" t="s">
        <v>19</v>
      </c>
      <c r="C26" s="26">
        <v>635</v>
      </c>
      <c r="D26" s="26">
        <v>632</v>
      </c>
      <c r="E26" s="26">
        <v>640</v>
      </c>
      <c r="Z26" s="32" t="s">
        <v>82</v>
      </c>
      <c r="AA26" s="49">
        <f t="shared" ref="AA26:AC26" si="16">(AA25/AA20)*100</f>
        <v>55.28028028028028</v>
      </c>
      <c r="AB26" s="49">
        <f t="shared" si="16"/>
        <v>55.268052074068088</v>
      </c>
      <c r="AC26" s="49">
        <f t="shared" si="16"/>
        <v>55.28480764710492</v>
      </c>
    </row>
    <row r="27" spans="2:29" ht="15.75" customHeight="1">
      <c r="B27" s="52" t="s">
        <v>20</v>
      </c>
      <c r="C27" s="26">
        <v>592</v>
      </c>
      <c r="D27" s="26">
        <v>612</v>
      </c>
      <c r="E27" s="26">
        <v>629</v>
      </c>
      <c r="Z27" s="5" t="s">
        <v>99</v>
      </c>
      <c r="AA27" s="6">
        <f t="shared" ref="AA27:AC27" si="17">+AA30+AA32</f>
        <v>237.36240000000004</v>
      </c>
      <c r="AB27" s="6">
        <f t="shared" si="17"/>
        <v>279.49419999999998</v>
      </c>
      <c r="AC27" s="6">
        <f t="shared" si="17"/>
        <v>222.07619999999997</v>
      </c>
    </row>
    <row r="28" spans="2:29" ht="15.75" customHeight="1">
      <c r="B28" s="52" t="s">
        <v>21</v>
      </c>
      <c r="C28" s="26">
        <v>445</v>
      </c>
      <c r="D28" s="26">
        <v>481</v>
      </c>
      <c r="E28" s="26">
        <v>520</v>
      </c>
      <c r="Z28" s="32" t="s">
        <v>82</v>
      </c>
      <c r="AA28" s="39">
        <f t="shared" ref="AA28:AC28" si="18">(AA27/AA27)*100</f>
        <v>100</v>
      </c>
      <c r="AB28" s="39">
        <f t="shared" si="18"/>
        <v>100</v>
      </c>
      <c r="AC28" s="39">
        <f t="shared" si="18"/>
        <v>100</v>
      </c>
    </row>
    <row r="29" spans="2:29" ht="15.75" customHeight="1">
      <c r="B29" s="52" t="s">
        <v>22</v>
      </c>
      <c r="C29" s="26">
        <v>385</v>
      </c>
      <c r="D29" s="26">
        <v>384</v>
      </c>
      <c r="E29" s="26">
        <v>390</v>
      </c>
      <c r="Z29" s="5" t="s">
        <v>100</v>
      </c>
      <c r="AA29" s="56"/>
      <c r="AB29" s="56"/>
      <c r="AC29" s="56"/>
    </row>
    <row r="30" spans="2:29" ht="15.75" customHeight="1">
      <c r="B30" s="52" t="s">
        <v>23</v>
      </c>
      <c r="C30" s="26">
        <v>331</v>
      </c>
      <c r="D30" s="26">
        <v>351</v>
      </c>
      <c r="E30" s="26">
        <v>369</v>
      </c>
      <c r="Z30" s="7" t="s">
        <v>6</v>
      </c>
      <c r="AA30" s="6">
        <v>106.1478</v>
      </c>
      <c r="AB30" s="6">
        <v>125.02319999999999</v>
      </c>
      <c r="AC30" s="6">
        <v>99.3018</v>
      </c>
    </row>
    <row r="31" spans="2:29" ht="15.75" customHeight="1">
      <c r="B31" s="52" t="s">
        <v>24</v>
      </c>
      <c r="C31" s="26">
        <v>215</v>
      </c>
      <c r="D31" s="26">
        <v>236</v>
      </c>
      <c r="E31" s="26">
        <v>258</v>
      </c>
      <c r="Z31" s="32" t="s">
        <v>82</v>
      </c>
      <c r="AA31" s="49">
        <f t="shared" ref="AA31:AC31" si="19">(AA30/AA27)*100</f>
        <v>44.719719719719713</v>
      </c>
      <c r="AB31" s="49">
        <f t="shared" si="19"/>
        <v>44.731947925931912</v>
      </c>
      <c r="AC31" s="49">
        <f t="shared" si="19"/>
        <v>44.715192352895095</v>
      </c>
    </row>
    <row r="32" spans="2:29" ht="15.75" customHeight="1">
      <c r="B32" s="52" t="s">
        <v>25</v>
      </c>
      <c r="C32" s="26">
        <v>171</v>
      </c>
      <c r="D32" s="26">
        <v>165</v>
      </c>
      <c r="E32" s="26">
        <v>163</v>
      </c>
      <c r="Z32" s="7" t="s">
        <v>7</v>
      </c>
      <c r="AA32" s="6">
        <v>131.21460000000002</v>
      </c>
      <c r="AB32" s="6">
        <v>154.471</v>
      </c>
      <c r="AC32" s="6">
        <v>122.77439999999999</v>
      </c>
    </row>
    <row r="33" spans="2:29" ht="15.75" customHeight="1">
      <c r="B33" s="52" t="s">
        <v>26</v>
      </c>
      <c r="C33" s="26">
        <v>186</v>
      </c>
      <c r="D33" s="26">
        <v>198</v>
      </c>
      <c r="E33" s="26">
        <v>206</v>
      </c>
      <c r="Z33" s="32" t="s">
        <v>82</v>
      </c>
      <c r="AA33" s="41">
        <f t="shared" ref="AA33:AC33" si="20">(AA32/AA27)*100</f>
        <v>55.28028028028028</v>
      </c>
      <c r="AB33" s="41">
        <f t="shared" si="20"/>
        <v>55.268052074068088</v>
      </c>
      <c r="AC33" s="41">
        <f t="shared" si="20"/>
        <v>55.28480764710492</v>
      </c>
    </row>
    <row r="34" spans="2:29" ht="15.75" customHeight="1">
      <c r="B34" s="57" t="s">
        <v>101</v>
      </c>
      <c r="C34" s="26">
        <f t="shared" ref="C34:E34" si="21">SUM(C17:C33)</f>
        <v>15975</v>
      </c>
      <c r="D34" s="26">
        <f t="shared" si="21"/>
        <v>16461</v>
      </c>
      <c r="E34" s="26">
        <f t="shared" si="21"/>
        <v>16960</v>
      </c>
      <c r="Z34" s="5" t="s">
        <v>102</v>
      </c>
      <c r="AA34" s="6">
        <f t="shared" ref="AA34:AC34" si="22">AA37+AA39</f>
        <v>11750.6376</v>
      </c>
      <c r="AB34" s="6">
        <f t="shared" si="22"/>
        <v>12087.505800000001</v>
      </c>
      <c r="AC34" s="6">
        <f t="shared" si="22"/>
        <v>12540.9238</v>
      </c>
    </row>
    <row r="35" spans="2:29" ht="15.75" customHeight="1">
      <c r="B35" s="55"/>
      <c r="C35" s="23"/>
      <c r="D35" s="23"/>
      <c r="E35" s="23"/>
      <c r="Z35" s="32" t="s">
        <v>82</v>
      </c>
      <c r="AA35" s="42">
        <f t="shared" ref="AA35:AC35" si="23">(AA34/AA34)*100</f>
        <v>100</v>
      </c>
      <c r="AB35" s="42">
        <f t="shared" si="23"/>
        <v>100</v>
      </c>
      <c r="AC35" s="42">
        <f t="shared" si="23"/>
        <v>100</v>
      </c>
    </row>
    <row r="36" spans="2:29" ht="15.75" customHeight="1">
      <c r="B36" s="55"/>
      <c r="C36" s="23"/>
      <c r="D36" s="23"/>
      <c r="E36" s="23"/>
      <c r="Z36" s="5" t="s">
        <v>103</v>
      </c>
      <c r="AA36" s="5"/>
      <c r="AB36" s="5"/>
      <c r="AC36" s="5"/>
    </row>
    <row r="37" spans="2:29" ht="33" customHeight="1">
      <c r="Z37" s="7" t="s">
        <v>6</v>
      </c>
      <c r="AA37" s="6">
        <f t="shared" ref="AA37:AC37" si="24">AA23-AA30</f>
        <v>5254.8522000000003</v>
      </c>
      <c r="AB37" s="6">
        <f t="shared" si="24"/>
        <v>5406.9768000000004</v>
      </c>
      <c r="AC37" s="6">
        <f t="shared" si="24"/>
        <v>5607.6981999999998</v>
      </c>
    </row>
    <row r="38" spans="2:29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5">(AA37/AA34)*100</f>
        <v>44.71971971971972</v>
      </c>
      <c r="AB38" s="41">
        <f t="shared" si="25"/>
        <v>44.731947925931912</v>
      </c>
      <c r="AC38" s="41">
        <f t="shared" si="25"/>
        <v>44.71519235289508</v>
      </c>
    </row>
    <row r="39" spans="2:29" ht="15.75" customHeight="1">
      <c r="B39" s="5" t="s">
        <v>105</v>
      </c>
      <c r="C39" s="6">
        <f t="shared" ref="C39:E39" si="26">C42+C44+C46</f>
        <v>120</v>
      </c>
      <c r="D39" s="6">
        <f t="shared" si="26"/>
        <v>111</v>
      </c>
      <c r="E39" s="6">
        <f t="shared" si="26"/>
        <v>62</v>
      </c>
      <c r="Z39" s="7" t="s">
        <v>7</v>
      </c>
      <c r="AA39" s="6">
        <f t="shared" ref="AA39:AC39" si="27">AA25-AA32</f>
        <v>6495.7853999999998</v>
      </c>
      <c r="AB39" s="6">
        <f t="shared" si="27"/>
        <v>6680.5290000000005</v>
      </c>
      <c r="AC39" s="6">
        <f t="shared" si="27"/>
        <v>6933.2255999999998</v>
      </c>
    </row>
    <row r="40" spans="2:29" ht="15.75" customHeight="1">
      <c r="B40" s="32" t="s">
        <v>82</v>
      </c>
      <c r="C40" s="58">
        <f>(C39/(C39+D39+E39))*100</f>
        <v>40.955631399317404</v>
      </c>
      <c r="D40" s="33">
        <f>(D39/(C39+D39+E39))*100</f>
        <v>37.883959044368595</v>
      </c>
      <c r="E40" s="33">
        <f>(E39/(C39+D39+E39))*100</f>
        <v>21.160409556313994</v>
      </c>
      <c r="Z40" s="32" t="s">
        <v>82</v>
      </c>
      <c r="AA40" s="41">
        <f t="shared" ref="AA40:AC40" si="28">(AA39/AA34)*100</f>
        <v>55.28028028028028</v>
      </c>
      <c r="AB40" s="41">
        <f t="shared" si="28"/>
        <v>55.268052074068088</v>
      </c>
      <c r="AC40" s="41">
        <f t="shared" si="28"/>
        <v>55.284807647104905</v>
      </c>
    </row>
    <row r="41" spans="2:29" ht="15.75" customHeight="1">
      <c r="B41" s="5" t="s">
        <v>106</v>
      </c>
      <c r="C41" s="6"/>
      <c r="D41" s="6"/>
      <c r="E41" s="6"/>
    </row>
    <row r="42" spans="2:29" ht="15.75" customHeight="1">
      <c r="B42" s="7" t="s">
        <v>6</v>
      </c>
      <c r="C42" s="6">
        <v>54</v>
      </c>
      <c r="D42" s="6">
        <v>52</v>
      </c>
      <c r="E42" s="6">
        <v>27</v>
      </c>
    </row>
    <row r="43" spans="2:29" ht="15.75" customHeight="1">
      <c r="B43" s="32" t="s">
        <v>82</v>
      </c>
      <c r="C43" s="34">
        <f t="shared" ref="C43:E43" si="29">(C42/(C42+C44+C46))*100</f>
        <v>45</v>
      </c>
      <c r="D43" s="34">
        <f t="shared" si="29"/>
        <v>46.846846846846844</v>
      </c>
      <c r="E43" s="33">
        <f t="shared" si="29"/>
        <v>43.548387096774192</v>
      </c>
      <c r="Z43" s="59" t="s">
        <v>107</v>
      </c>
      <c r="AA43" s="25"/>
      <c r="AB43" s="25"/>
      <c r="AC43" s="25"/>
    </row>
    <row r="44" spans="2:29" ht="15.75" customHeight="1">
      <c r="B44" s="7" t="s">
        <v>7</v>
      </c>
      <c r="C44" s="6">
        <v>66</v>
      </c>
      <c r="D44" s="6">
        <v>59</v>
      </c>
      <c r="E44" s="6">
        <v>35</v>
      </c>
      <c r="Z44" s="25" t="s">
        <v>108</v>
      </c>
      <c r="AA44" s="26">
        <v>191000000</v>
      </c>
      <c r="AB44" s="26">
        <v>111000000</v>
      </c>
      <c r="AC44" s="26">
        <v>252000000</v>
      </c>
    </row>
    <row r="45" spans="2:29" ht="15.75" customHeight="1">
      <c r="B45" s="32" t="s">
        <v>82</v>
      </c>
      <c r="C45" s="34">
        <f t="shared" ref="C45:E45" si="30">(C44/(C42+C44+C46))*100</f>
        <v>55.000000000000007</v>
      </c>
      <c r="D45" s="34">
        <f t="shared" si="30"/>
        <v>53.153153153153156</v>
      </c>
      <c r="E45" s="33">
        <f t="shared" si="30"/>
        <v>56.451612903225815</v>
      </c>
      <c r="Z45" s="61" t="s">
        <v>82</v>
      </c>
      <c r="AA45" s="62">
        <f>(AA44/(AA44+AB44+AC44))*100</f>
        <v>34.476534296028881</v>
      </c>
      <c r="AB45" s="62">
        <f>(AB44/(AA44+AB44+AC44))*100</f>
        <v>20.036101083032491</v>
      </c>
      <c r="AC45" s="62">
        <f>(AC44/(AA44+AB44+AC44))*100</f>
        <v>45.487364620938628</v>
      </c>
    </row>
    <row r="46" spans="2:29" ht="15.75" customHeight="1">
      <c r="B46" s="7" t="s">
        <v>109</v>
      </c>
      <c r="C46" s="63">
        <v>0</v>
      </c>
      <c r="D46" s="63">
        <v>0</v>
      </c>
      <c r="E46" s="63">
        <v>0</v>
      </c>
    </row>
    <row r="47" spans="2:29" ht="15.75" customHeight="1">
      <c r="B47" s="32" t="s">
        <v>82</v>
      </c>
      <c r="C47" s="39">
        <f t="shared" ref="C47:E47" si="31">+(C46/(C42+C44+C46))*100</f>
        <v>0</v>
      </c>
      <c r="D47" s="39">
        <f t="shared" si="31"/>
        <v>0</v>
      </c>
      <c r="E47" s="39">
        <f t="shared" si="31"/>
        <v>0</v>
      </c>
      <c r="Z47" s="97" t="s">
        <v>110</v>
      </c>
      <c r="AA47" s="95"/>
      <c r="AB47" s="95"/>
      <c r="AC47" s="96"/>
    </row>
    <row r="48" spans="2:29" ht="15.75" customHeight="1">
      <c r="B48" s="64" t="s">
        <v>111</v>
      </c>
      <c r="C48" s="6"/>
      <c r="D48" s="6"/>
      <c r="E48" s="6"/>
      <c r="Z48" s="14" t="s">
        <v>112</v>
      </c>
      <c r="AA48" s="15">
        <v>2017</v>
      </c>
      <c r="AB48" s="3">
        <v>2018</v>
      </c>
      <c r="AC48" s="3">
        <v>2019</v>
      </c>
    </row>
    <row r="49" spans="2:29" ht="15.75" customHeight="1">
      <c r="B49" s="5" t="s">
        <v>113</v>
      </c>
      <c r="C49" s="63">
        <f t="shared" ref="C49:E49" si="32">C52+C54+C56</f>
        <v>2</v>
      </c>
      <c r="D49" s="63">
        <f t="shared" si="32"/>
        <v>0</v>
      </c>
      <c r="E49" s="63">
        <f t="shared" si="32"/>
        <v>0</v>
      </c>
      <c r="Z49" s="2" t="s">
        <v>114</v>
      </c>
      <c r="AA49" s="5"/>
      <c r="AB49" s="5"/>
      <c r="AC49" s="5"/>
    </row>
    <row r="50" spans="2:29" ht="15.75" customHeight="1">
      <c r="B50" s="32" t="s">
        <v>82</v>
      </c>
      <c r="C50" s="39">
        <f>(C49/(C49+D49+E49))*100</f>
        <v>100</v>
      </c>
      <c r="D50" s="39">
        <f>(D49/(C49+D49+E49))*100</f>
        <v>0</v>
      </c>
      <c r="E50" s="39">
        <f>(E49/(C49+D49+E49))*100</f>
        <v>0</v>
      </c>
      <c r="Z50" s="25" t="s">
        <v>115</v>
      </c>
      <c r="AA50" s="25">
        <f>+AA52+AA54</f>
        <v>1</v>
      </c>
      <c r="AB50" s="25"/>
      <c r="AC50" s="25"/>
    </row>
    <row r="51" spans="2:29" ht="15.75" customHeight="1">
      <c r="B51" s="5" t="s">
        <v>116</v>
      </c>
      <c r="C51" s="63"/>
      <c r="D51" s="63"/>
      <c r="E51" s="63"/>
      <c r="Z51" s="61" t="s">
        <v>82</v>
      </c>
      <c r="AA51" s="65">
        <f t="shared" ref="AA51:AC51" si="33">(AA50/AA50)*100</f>
        <v>100</v>
      </c>
      <c r="AB51" s="65" t="e">
        <f t="shared" si="33"/>
        <v>#DIV/0!</v>
      </c>
      <c r="AC51" s="65" t="e">
        <f t="shared" si="33"/>
        <v>#DIV/0!</v>
      </c>
    </row>
    <row r="52" spans="2:29" ht="15.75" customHeight="1">
      <c r="B52" s="7" t="s">
        <v>6</v>
      </c>
      <c r="C52" s="63">
        <v>0</v>
      </c>
      <c r="D52" s="63">
        <v>0</v>
      </c>
      <c r="E52" s="63">
        <v>0</v>
      </c>
      <c r="Z52" s="5" t="s">
        <v>117</v>
      </c>
      <c r="AA52" s="5">
        <v>1</v>
      </c>
      <c r="AB52" s="5">
        <v>1</v>
      </c>
      <c r="AC52" s="5">
        <v>1</v>
      </c>
    </row>
    <row r="53" spans="2:29" ht="15.75" customHeight="1">
      <c r="B53" s="32" t="s">
        <v>82</v>
      </c>
      <c r="C53" s="39">
        <f t="shared" ref="C53:E53" si="34">(C52/(C52+C54+C56))*100</f>
        <v>0</v>
      </c>
      <c r="D53" s="39" t="e">
        <f t="shared" si="34"/>
        <v>#DIV/0!</v>
      </c>
      <c r="E53" s="39" t="e">
        <f t="shared" si="34"/>
        <v>#DIV/0!</v>
      </c>
      <c r="Z53" s="32" t="s">
        <v>82</v>
      </c>
      <c r="AA53" s="49">
        <f t="shared" ref="AA53:AC53" si="35">(AA52/AA50)*100</f>
        <v>100</v>
      </c>
      <c r="AB53" s="49" t="e">
        <f t="shared" si="35"/>
        <v>#DIV/0!</v>
      </c>
      <c r="AC53" s="49" t="e">
        <f t="shared" si="35"/>
        <v>#DIV/0!</v>
      </c>
    </row>
    <row r="54" spans="2:29" ht="15.75" customHeight="1">
      <c r="B54" s="7" t="s">
        <v>7</v>
      </c>
      <c r="C54" s="63">
        <v>2</v>
      </c>
      <c r="D54" s="63">
        <v>0</v>
      </c>
      <c r="E54" s="63">
        <v>0</v>
      </c>
      <c r="Z54" s="5" t="s">
        <v>118</v>
      </c>
      <c r="AA54" s="5">
        <v>0</v>
      </c>
      <c r="AB54" s="5">
        <v>0</v>
      </c>
      <c r="AC54" s="5">
        <v>0</v>
      </c>
    </row>
    <row r="55" spans="2:29" ht="15.75" customHeight="1">
      <c r="B55" s="32" t="s">
        <v>82</v>
      </c>
      <c r="C55" s="39">
        <f t="shared" ref="C55:E55" si="36">(C54/(C52+C54+C56))*100</f>
        <v>100</v>
      </c>
      <c r="D55" s="39" t="e">
        <f t="shared" si="36"/>
        <v>#DIV/0!</v>
      </c>
      <c r="E55" s="39" t="e">
        <f t="shared" si="36"/>
        <v>#DIV/0!</v>
      </c>
      <c r="Z55" s="32" t="s">
        <v>82</v>
      </c>
      <c r="AA55" s="49">
        <f t="shared" ref="AA55:AC55" si="37">(AA54/AA50)*100</f>
        <v>0</v>
      </c>
      <c r="AB55" s="49" t="e">
        <f t="shared" si="37"/>
        <v>#DIV/0!</v>
      </c>
      <c r="AC55" s="49" t="e">
        <f t="shared" si="37"/>
        <v>#DIV/0!</v>
      </c>
    </row>
    <row r="56" spans="2:29" ht="15.75" customHeight="1">
      <c r="B56" s="7" t="s">
        <v>109</v>
      </c>
      <c r="C56" s="63">
        <v>0</v>
      </c>
      <c r="D56" s="63">
        <v>0</v>
      </c>
      <c r="E56" s="63">
        <v>0</v>
      </c>
    </row>
    <row r="57" spans="2:29" ht="15.75" customHeight="1">
      <c r="B57" s="32" t="s">
        <v>82</v>
      </c>
      <c r="C57" s="39">
        <f t="shared" ref="C57:E57" si="38">(C56/(C52+C54+C56))*100</f>
        <v>0</v>
      </c>
      <c r="D57" s="39" t="e">
        <f t="shared" si="38"/>
        <v>#DIV/0!</v>
      </c>
      <c r="E57" s="39" t="e">
        <f t="shared" si="38"/>
        <v>#DIV/0!</v>
      </c>
      <c r="Z57" s="25" t="s">
        <v>119</v>
      </c>
      <c r="AA57" s="25">
        <v>1</v>
      </c>
      <c r="AB57" s="25">
        <v>1</v>
      </c>
      <c r="AC57" s="25">
        <v>1</v>
      </c>
    </row>
    <row r="58" spans="2:29" ht="15.75" customHeight="1">
      <c r="B58" s="5" t="s">
        <v>120</v>
      </c>
      <c r="C58" s="63">
        <f t="shared" ref="C58:E58" si="39">+C61+C63+C65</f>
        <v>21</v>
      </c>
      <c r="D58" s="63">
        <f t="shared" si="39"/>
        <v>16</v>
      </c>
      <c r="E58" s="63">
        <f t="shared" si="39"/>
        <v>12</v>
      </c>
      <c r="Z58" s="61" t="s">
        <v>82</v>
      </c>
      <c r="AA58" s="65">
        <f t="shared" ref="AA58:AC58" si="40">(AA57/AA50)*100</f>
        <v>100</v>
      </c>
      <c r="AB58" s="65" t="e">
        <f t="shared" si="40"/>
        <v>#DIV/0!</v>
      </c>
      <c r="AC58" s="65" t="e">
        <f t="shared" si="40"/>
        <v>#DIV/0!</v>
      </c>
    </row>
    <row r="59" spans="2:29" ht="15.75" customHeight="1">
      <c r="B59" s="32" t="s">
        <v>82</v>
      </c>
      <c r="C59" s="39">
        <f>(C58/(C58+D58+E58))*100</f>
        <v>42.857142857142854</v>
      </c>
      <c r="D59" s="39">
        <f>(D58/(C58+D58+E58))*100</f>
        <v>32.653061224489797</v>
      </c>
      <c r="E59" s="39">
        <f>(E58/(C58+D58+E58))*100</f>
        <v>24.489795918367346</v>
      </c>
      <c r="Z59" s="25" t="s">
        <v>121</v>
      </c>
      <c r="AA59" s="25">
        <v>1</v>
      </c>
      <c r="AB59" s="25">
        <v>1</v>
      </c>
      <c r="AC59" s="25">
        <v>1</v>
      </c>
    </row>
    <row r="60" spans="2:29" ht="15.75" customHeight="1">
      <c r="B60" s="70" t="s">
        <v>122</v>
      </c>
      <c r="C60" s="63"/>
      <c r="D60" s="63"/>
      <c r="E60" s="63"/>
      <c r="Z60" s="61" t="s">
        <v>82</v>
      </c>
      <c r="AA60" s="65">
        <f t="shared" ref="AA60:AC60" si="41">(AA59/AA50)*100</f>
        <v>100</v>
      </c>
      <c r="AB60" s="65" t="e">
        <f t="shared" si="41"/>
        <v>#DIV/0!</v>
      </c>
      <c r="AC60" s="65" t="e">
        <f t="shared" si="41"/>
        <v>#DIV/0!</v>
      </c>
    </row>
    <row r="61" spans="2:29" ht="15.75" customHeight="1">
      <c r="B61" s="7" t="s">
        <v>6</v>
      </c>
      <c r="C61" s="63">
        <v>5</v>
      </c>
      <c r="D61" s="63">
        <v>8</v>
      </c>
      <c r="E61" s="63">
        <v>4</v>
      </c>
      <c r="Z61" s="25" t="s">
        <v>123</v>
      </c>
      <c r="AA61" s="25">
        <v>1</v>
      </c>
      <c r="AB61" s="25">
        <v>1</v>
      </c>
      <c r="AC61" s="25">
        <v>1</v>
      </c>
    </row>
    <row r="62" spans="2:29" ht="15.75" customHeight="1">
      <c r="B62" s="32" t="s">
        <v>82</v>
      </c>
      <c r="C62" s="39">
        <f t="shared" ref="C62:E62" si="42">(C61/(C61+C63+C65))*100</f>
        <v>23.809523809523807</v>
      </c>
      <c r="D62" s="39">
        <f t="shared" si="42"/>
        <v>50</v>
      </c>
      <c r="E62" s="39">
        <f t="shared" si="42"/>
        <v>33.333333333333329</v>
      </c>
      <c r="Z62" s="61" t="s">
        <v>82</v>
      </c>
      <c r="AA62" s="65">
        <f t="shared" ref="AA62:AC62" si="43">(AA61/AA50)*100</f>
        <v>100</v>
      </c>
      <c r="AB62" s="65" t="e">
        <f t="shared" si="43"/>
        <v>#DIV/0!</v>
      </c>
      <c r="AC62" s="65" t="e">
        <f t="shared" si="43"/>
        <v>#DIV/0!</v>
      </c>
    </row>
    <row r="63" spans="2:29" ht="15.75" customHeight="1">
      <c r="B63" s="7" t="s">
        <v>7</v>
      </c>
      <c r="C63" s="63">
        <v>16</v>
      </c>
      <c r="D63" s="63">
        <v>8</v>
      </c>
      <c r="E63" s="63">
        <v>8</v>
      </c>
    </row>
    <row r="64" spans="2:29" ht="15.75" customHeight="1">
      <c r="B64" s="32" t="s">
        <v>82</v>
      </c>
      <c r="C64" s="39">
        <f t="shared" ref="C64:E64" si="44">(C63/(C61+C63+C65))*100</f>
        <v>76.19047619047619</v>
      </c>
      <c r="D64" s="39">
        <f t="shared" si="44"/>
        <v>50</v>
      </c>
      <c r="E64" s="39">
        <f t="shared" si="44"/>
        <v>66.666666666666657</v>
      </c>
      <c r="Z64" s="5" t="s">
        <v>124</v>
      </c>
      <c r="AA64" s="75">
        <f t="shared" ref="AA64:AC64" si="45">AA66+AA68+AA70</f>
        <v>1394.4390000000001</v>
      </c>
      <c r="AB64" s="75">
        <f t="shared" si="45"/>
        <v>1416.7334000000001</v>
      </c>
      <c r="AC64" s="75">
        <f t="shared" si="45"/>
        <v>1440.0972000000002</v>
      </c>
    </row>
    <row r="65" spans="2:29" ht="15.75" customHeight="1">
      <c r="B65" s="7" t="s">
        <v>109</v>
      </c>
      <c r="C65" s="63">
        <v>0</v>
      </c>
      <c r="D65" s="63">
        <v>0</v>
      </c>
      <c r="E65" s="63">
        <v>0</v>
      </c>
      <c r="Z65" s="32" t="s">
        <v>82</v>
      </c>
      <c r="AA65" s="77">
        <f t="shared" ref="AA65:AC65" si="46">(AA64/AA64)*100</f>
        <v>100</v>
      </c>
      <c r="AB65" s="77">
        <f t="shared" si="46"/>
        <v>100</v>
      </c>
      <c r="AC65" s="77">
        <f t="shared" si="46"/>
        <v>100</v>
      </c>
    </row>
    <row r="66" spans="2:29" ht="15.75" customHeight="1">
      <c r="B66" s="32" t="s">
        <v>82</v>
      </c>
      <c r="C66" s="39">
        <f t="shared" ref="C66:E66" si="47">(C65/(C61+C63+C65))*100</f>
        <v>0</v>
      </c>
      <c r="D66" s="39">
        <f t="shared" si="47"/>
        <v>0</v>
      </c>
      <c r="E66" s="39">
        <f t="shared" si="47"/>
        <v>0</v>
      </c>
      <c r="Z66" s="5" t="s">
        <v>125</v>
      </c>
      <c r="AA66" s="6">
        <v>407.21199999999999</v>
      </c>
      <c r="AB66" s="6">
        <v>417.23239999999998</v>
      </c>
      <c r="AC66" s="6">
        <v>427.67919999999998</v>
      </c>
    </row>
    <row r="67" spans="2:29" ht="15.75" customHeight="1">
      <c r="C67" s="84"/>
      <c r="D67" s="84"/>
      <c r="E67" s="84"/>
      <c r="Z67" s="32" t="s">
        <v>82</v>
      </c>
      <c r="AA67" s="34">
        <f t="shared" ref="AA67:AC67" si="48">(AA66/AA64)*100</f>
        <v>29.202568201262295</v>
      </c>
      <c r="AB67" s="34">
        <f t="shared" si="48"/>
        <v>29.450311540618717</v>
      </c>
      <c r="AC67" s="34">
        <f t="shared" si="48"/>
        <v>29.697939833505675</v>
      </c>
    </row>
    <row r="68" spans="2:29" ht="15.75" customHeight="1">
      <c r="C68" s="84"/>
      <c r="D68" s="84"/>
      <c r="E68" s="84"/>
      <c r="Z68" s="5" t="s">
        <v>126</v>
      </c>
      <c r="AA68" s="6">
        <v>898.5150000000001</v>
      </c>
      <c r="AB68" s="6">
        <v>909.22900000000004</v>
      </c>
      <c r="AC68" s="6">
        <v>920.43000000000006</v>
      </c>
    </row>
    <row r="69" spans="2:29" ht="15.75" customHeight="1">
      <c r="C69" s="84"/>
      <c r="D69" s="84"/>
      <c r="E69" s="84"/>
      <c r="Z69" s="32" t="s">
        <v>82</v>
      </c>
      <c r="AA69" s="34">
        <f t="shared" ref="AA69:AC69" si="49">(AA68/AA64)*100</f>
        <v>64.43559022660726</v>
      </c>
      <c r="AB69" s="34">
        <f t="shared" si="49"/>
        <v>64.177847434104393</v>
      </c>
      <c r="AC69" s="34">
        <f t="shared" si="49"/>
        <v>63.91443577558514</v>
      </c>
    </row>
    <row r="70" spans="2:29" ht="15.75" customHeight="1">
      <c r="Z70" s="5" t="s">
        <v>127</v>
      </c>
      <c r="AA70" s="6">
        <v>88.712000000000003</v>
      </c>
      <c r="AB70" s="6">
        <v>90.272000000000006</v>
      </c>
      <c r="AC70" s="6">
        <v>91.988000000000014</v>
      </c>
    </row>
    <row r="71" spans="2:29" ht="15.75" customHeight="1">
      <c r="Z71" s="32" t="s">
        <v>82</v>
      </c>
      <c r="AA71" s="34">
        <f t="shared" ref="AA71:AC71" si="50">(AA70/AA64)*100</f>
        <v>6.36184157213044</v>
      </c>
      <c r="AB71" s="34">
        <f t="shared" si="50"/>
        <v>6.3718410252768791</v>
      </c>
      <c r="AC71" s="34">
        <f t="shared" si="50"/>
        <v>6.3876243909091688</v>
      </c>
    </row>
    <row r="72" spans="2:29" ht="15.75" customHeight="1">
      <c r="Z72" s="2" t="s">
        <v>128</v>
      </c>
      <c r="AA72" s="5"/>
      <c r="AB72" s="5"/>
      <c r="AC72" s="5"/>
    </row>
    <row r="73" spans="2:29" ht="15.75" customHeight="1">
      <c r="Z73" s="5" t="s">
        <v>129</v>
      </c>
      <c r="AA73" s="2">
        <f t="shared" ref="AA73:AC73" si="51">AA75+AA77+AA79</f>
        <v>1</v>
      </c>
      <c r="AB73" s="2">
        <f t="shared" si="51"/>
        <v>1</v>
      </c>
      <c r="AC73" s="2">
        <f t="shared" si="51"/>
        <v>1</v>
      </c>
    </row>
    <row r="74" spans="2:29" ht="15.75" customHeight="1">
      <c r="Z74" s="32" t="s">
        <v>82</v>
      </c>
      <c r="AA74" s="42">
        <f t="shared" ref="AA74:AC74" si="52">(AA73/AA73)*100</f>
        <v>100</v>
      </c>
      <c r="AB74" s="42">
        <f t="shared" si="52"/>
        <v>100</v>
      </c>
      <c r="AC74" s="42">
        <f t="shared" si="52"/>
        <v>100</v>
      </c>
    </row>
    <row r="75" spans="2:29" ht="15.75" customHeight="1">
      <c r="Z75" s="5" t="s">
        <v>130</v>
      </c>
      <c r="AA75" s="5">
        <v>0</v>
      </c>
      <c r="AB75" s="5">
        <v>0</v>
      </c>
      <c r="AC75" s="5">
        <v>0</v>
      </c>
    </row>
    <row r="76" spans="2:29" ht="15.75" customHeight="1">
      <c r="Z76" s="32" t="s">
        <v>82</v>
      </c>
      <c r="AA76" s="39">
        <f t="shared" ref="AA76:AC76" si="53">(AA75/AA73)*100</f>
        <v>0</v>
      </c>
      <c r="AB76" s="39">
        <f t="shared" si="53"/>
        <v>0</v>
      </c>
      <c r="AC76" s="39">
        <f t="shared" si="53"/>
        <v>0</v>
      </c>
    </row>
    <row r="77" spans="2:29" ht="15.75" customHeight="1">
      <c r="Z77" s="5" t="s">
        <v>131</v>
      </c>
      <c r="AA77" s="5">
        <v>0</v>
      </c>
      <c r="AB77" s="5">
        <v>0</v>
      </c>
      <c r="AC77" s="5">
        <v>0</v>
      </c>
    </row>
    <row r="78" spans="2:29" ht="15.75" customHeight="1">
      <c r="Z78" s="32" t="s">
        <v>82</v>
      </c>
      <c r="AA78" s="39">
        <f t="shared" ref="AA78:AC78" si="54">(AA77/AA73)*100</f>
        <v>0</v>
      </c>
      <c r="AB78" s="39">
        <f t="shared" si="54"/>
        <v>0</v>
      </c>
      <c r="AC78" s="39">
        <f t="shared" si="54"/>
        <v>0</v>
      </c>
    </row>
    <row r="79" spans="2:29" ht="15.75" customHeight="1">
      <c r="Z79" s="5" t="s">
        <v>132</v>
      </c>
      <c r="AA79" s="5">
        <v>1</v>
      </c>
      <c r="AB79" s="5">
        <v>1</v>
      </c>
      <c r="AC79" s="5">
        <v>1</v>
      </c>
    </row>
    <row r="80" spans="2:29" ht="15.75" customHeight="1">
      <c r="Z80" s="32" t="s">
        <v>82</v>
      </c>
      <c r="AA80" s="39">
        <f t="shared" ref="AA80:AC80" si="55">(AA79/AA73)*100</f>
        <v>100</v>
      </c>
      <c r="AB80" s="39">
        <f t="shared" si="55"/>
        <v>100</v>
      </c>
      <c r="AC80" s="39">
        <f t="shared" si="55"/>
        <v>100</v>
      </c>
    </row>
    <row r="81" spans="26:29" ht="15.75" customHeight="1"/>
    <row r="82" spans="26:29" ht="15.75" customHeight="1">
      <c r="Z82" s="5" t="s">
        <v>133</v>
      </c>
      <c r="AA82" s="6">
        <f t="shared" ref="AA82:AC82" si="56">AA84+AA86+AA88</f>
        <v>40</v>
      </c>
      <c r="AB82" s="6">
        <f t="shared" si="56"/>
        <v>45</v>
      </c>
      <c r="AC82" s="6">
        <f t="shared" si="56"/>
        <v>55</v>
      </c>
    </row>
    <row r="83" spans="26:29" ht="15.75" customHeight="1">
      <c r="Z83" s="32" t="s">
        <v>82</v>
      </c>
      <c r="AA83" s="42">
        <f t="shared" ref="AA83:AC83" si="57">(AA82/AA82)*100</f>
        <v>100</v>
      </c>
      <c r="AB83" s="42">
        <f t="shared" si="57"/>
        <v>100</v>
      </c>
      <c r="AC83" s="42">
        <f t="shared" si="57"/>
        <v>100</v>
      </c>
    </row>
    <row r="84" spans="26:29" ht="15.75" customHeight="1">
      <c r="Z84" s="5" t="s">
        <v>130</v>
      </c>
      <c r="AA84" s="6">
        <v>0</v>
      </c>
      <c r="AB84" s="6">
        <v>0</v>
      </c>
      <c r="AC84" s="6">
        <v>0</v>
      </c>
    </row>
    <row r="85" spans="26:29" ht="15.75" customHeight="1">
      <c r="Z85" s="32" t="s">
        <v>82</v>
      </c>
      <c r="AA85" s="49">
        <f t="shared" ref="AA85:AC85" si="58">(AA84/AA82)*100</f>
        <v>0</v>
      </c>
      <c r="AB85" s="49">
        <f t="shared" si="58"/>
        <v>0</v>
      </c>
      <c r="AC85" s="49">
        <f t="shared" si="58"/>
        <v>0</v>
      </c>
    </row>
    <row r="86" spans="26:29" ht="15.75" customHeight="1">
      <c r="Z86" s="5" t="s">
        <v>131</v>
      </c>
      <c r="AA86" s="6">
        <v>0</v>
      </c>
      <c r="AB86" s="6">
        <v>0</v>
      </c>
      <c r="AC86" s="6">
        <v>0</v>
      </c>
    </row>
    <row r="87" spans="26:29" ht="15.75" customHeight="1">
      <c r="Z87" s="32" t="s">
        <v>82</v>
      </c>
      <c r="AA87" s="49">
        <f t="shared" ref="AA87:AC87" si="59">(AA86/AA82)*100</f>
        <v>0</v>
      </c>
      <c r="AB87" s="49">
        <f t="shared" si="59"/>
        <v>0</v>
      </c>
      <c r="AC87" s="49">
        <f t="shared" si="59"/>
        <v>0</v>
      </c>
    </row>
    <row r="88" spans="26:29" ht="15.75" customHeight="1">
      <c r="Z88" s="5" t="s">
        <v>132</v>
      </c>
      <c r="AA88" s="6">
        <v>40</v>
      </c>
      <c r="AB88" s="6">
        <v>45</v>
      </c>
      <c r="AC88" s="6">
        <v>55</v>
      </c>
    </row>
    <row r="89" spans="26:29" ht="15.75" customHeight="1">
      <c r="Z89" s="32" t="s">
        <v>82</v>
      </c>
      <c r="AA89" s="49">
        <f t="shared" ref="AA89:AC89" si="60">(AA88/AA82)*100</f>
        <v>100</v>
      </c>
      <c r="AB89" s="49">
        <f t="shared" si="60"/>
        <v>100</v>
      </c>
      <c r="AC89" s="49">
        <f t="shared" si="60"/>
        <v>100</v>
      </c>
    </row>
    <row r="90" spans="26:29" ht="15.75" customHeight="1"/>
    <row r="91" spans="26:29" ht="15.75" customHeight="1"/>
    <row r="92" spans="26:29" ht="15.75" customHeight="1"/>
    <row r="93" spans="26:29" ht="15.75" customHeight="1"/>
    <row r="94" spans="26:29" ht="15.75" customHeight="1"/>
    <row r="95" spans="26:29" ht="15.75" customHeight="1"/>
    <row r="96" spans="26:2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J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41" width="9.375" customWidth="1"/>
    <col min="42" max="42" width="14" customWidth="1"/>
    <col min="43" max="63" width="9.375" customWidth="1"/>
    <col min="64" max="64" width="9.375" hidden="1" customWidth="1"/>
    <col min="65" max="82" width="9.375" customWidth="1"/>
    <col min="83" max="85" width="9.375" hidden="1" customWidth="1"/>
    <col min="86" max="166" width="9.375" customWidth="1"/>
  </cols>
  <sheetData>
    <row r="4" spans="1:166" ht="26.25">
      <c r="B4" s="1" t="s">
        <v>0</v>
      </c>
    </row>
    <row r="6" spans="1:166" ht="21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116" t="s">
        <v>28</v>
      </c>
      <c r="AQ6" s="95"/>
      <c r="AR6" s="95"/>
      <c r="AS6" s="95"/>
      <c r="AT6" s="95"/>
      <c r="AU6" s="95"/>
      <c r="AV6" s="95"/>
      <c r="AW6" s="96"/>
    </row>
    <row r="7" spans="1:166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113" t="s">
        <v>31</v>
      </c>
      <c r="AQ7" s="117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18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19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20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</row>
    <row r="8" spans="1:166" ht="23.25" customHeight="1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114" t="s">
        <v>38</v>
      </c>
      <c r="AR8" s="95"/>
      <c r="AS8" s="96"/>
      <c r="AT8" s="114" t="s">
        <v>39</v>
      </c>
      <c r="AU8" s="95"/>
      <c r="AV8" s="96"/>
      <c r="AW8" s="114" t="s">
        <v>40</v>
      </c>
      <c r="AX8" s="95"/>
      <c r="AY8" s="96"/>
      <c r="AZ8" s="114" t="s">
        <v>41</v>
      </c>
      <c r="BA8" s="95"/>
      <c r="BB8" s="96"/>
      <c r="BC8" s="114" t="s">
        <v>42</v>
      </c>
      <c r="BD8" s="95"/>
      <c r="BE8" s="96"/>
      <c r="BF8" s="114" t="s">
        <v>43</v>
      </c>
      <c r="BG8" s="95"/>
      <c r="BH8" s="96"/>
      <c r="BI8" s="114" t="s">
        <v>44</v>
      </c>
      <c r="BJ8" s="95"/>
      <c r="BK8" s="96"/>
      <c r="BL8" s="20" t="s">
        <v>45</v>
      </c>
      <c r="BM8" s="114" t="s">
        <v>46</v>
      </c>
      <c r="BN8" s="95"/>
      <c r="BO8" s="96"/>
      <c r="BP8" s="114" t="s">
        <v>47</v>
      </c>
      <c r="BQ8" s="95"/>
      <c r="BR8" s="96"/>
      <c r="BS8" s="114" t="s">
        <v>48</v>
      </c>
      <c r="BT8" s="95"/>
      <c r="BU8" s="96"/>
      <c r="BV8" s="114" t="s">
        <v>49</v>
      </c>
      <c r="BW8" s="95"/>
      <c r="BX8" s="96"/>
      <c r="BY8" s="114" t="s">
        <v>50</v>
      </c>
      <c r="BZ8" s="95"/>
      <c r="CA8" s="96"/>
      <c r="CB8" s="114" t="s">
        <v>51</v>
      </c>
      <c r="CC8" s="95"/>
      <c r="CD8" s="96"/>
      <c r="CE8" s="114" t="s">
        <v>52</v>
      </c>
      <c r="CF8" s="95"/>
      <c r="CG8" s="96"/>
      <c r="CH8" s="115" t="s">
        <v>53</v>
      </c>
      <c r="CI8" s="95"/>
      <c r="CJ8" s="96"/>
      <c r="CK8" s="114" t="s">
        <v>54</v>
      </c>
      <c r="CL8" s="95"/>
      <c r="CM8" s="96"/>
      <c r="CN8" s="114" t="s">
        <v>55</v>
      </c>
      <c r="CO8" s="95"/>
      <c r="CP8" s="96"/>
      <c r="CQ8" s="114" t="s">
        <v>56</v>
      </c>
      <c r="CR8" s="95"/>
      <c r="CS8" s="96"/>
      <c r="CT8" s="114" t="s">
        <v>57</v>
      </c>
      <c r="CU8" s="95"/>
      <c r="CV8" s="96"/>
      <c r="CW8" s="114" t="s">
        <v>58</v>
      </c>
      <c r="CX8" s="95"/>
      <c r="CY8" s="96"/>
      <c r="CZ8" s="114" t="s">
        <v>59</v>
      </c>
      <c r="DA8" s="95"/>
      <c r="DB8" s="96"/>
      <c r="DC8" s="115" t="s">
        <v>60</v>
      </c>
      <c r="DD8" s="95"/>
      <c r="DE8" s="96"/>
      <c r="DF8" s="114" t="s">
        <v>61</v>
      </c>
      <c r="DG8" s="95"/>
      <c r="DH8" s="96"/>
      <c r="DI8" s="114" t="s">
        <v>62</v>
      </c>
      <c r="DJ8" s="95"/>
      <c r="DK8" s="96"/>
      <c r="DL8" s="114" t="s">
        <v>63</v>
      </c>
      <c r="DM8" s="95"/>
      <c r="DN8" s="96"/>
      <c r="DO8" s="114" t="s">
        <v>64</v>
      </c>
      <c r="DP8" s="95"/>
      <c r="DQ8" s="96"/>
      <c r="DR8" s="114" t="s">
        <v>65</v>
      </c>
      <c r="DS8" s="95"/>
      <c r="DT8" s="96"/>
      <c r="DU8" s="114" t="s">
        <v>66</v>
      </c>
      <c r="DV8" s="95"/>
      <c r="DW8" s="96"/>
      <c r="DX8" s="114" t="s">
        <v>67</v>
      </c>
      <c r="DY8" s="95"/>
      <c r="DZ8" s="96"/>
      <c r="EA8" s="114" t="s">
        <v>68</v>
      </c>
      <c r="EB8" s="95"/>
      <c r="EC8" s="96"/>
      <c r="ED8" s="114" t="s">
        <v>69</v>
      </c>
      <c r="EE8" s="95"/>
      <c r="EF8" s="96"/>
      <c r="EG8" s="114" t="s">
        <v>70</v>
      </c>
      <c r="EH8" s="95"/>
      <c r="EI8" s="96"/>
      <c r="EJ8" s="114" t="s">
        <v>71</v>
      </c>
      <c r="EK8" s="95"/>
      <c r="EL8" s="96"/>
      <c r="EM8" s="114" t="s">
        <v>72</v>
      </c>
      <c r="EN8" s="95"/>
      <c r="EO8" s="96"/>
      <c r="EP8" s="115" t="s">
        <v>73</v>
      </c>
      <c r="EQ8" s="95"/>
      <c r="ER8" s="96"/>
      <c r="ES8" s="114" t="s">
        <v>74</v>
      </c>
      <c r="ET8" s="95"/>
      <c r="EU8" s="96"/>
      <c r="EV8" s="114" t="s">
        <v>75</v>
      </c>
      <c r="EW8" s="95"/>
      <c r="EX8" s="96"/>
      <c r="EY8" s="114" t="s">
        <v>76</v>
      </c>
      <c r="EZ8" s="95"/>
      <c r="FA8" s="96"/>
      <c r="FB8" s="114" t="s">
        <v>77</v>
      </c>
      <c r="FC8" s="95"/>
      <c r="FD8" s="96"/>
      <c r="FE8" s="114" t="s">
        <v>78</v>
      </c>
      <c r="FF8" s="95"/>
      <c r="FG8" s="96"/>
      <c r="FH8" s="115" t="s">
        <v>79</v>
      </c>
      <c r="FI8" s="95"/>
      <c r="FJ8" s="96"/>
    </row>
    <row r="9" spans="1:166">
      <c r="B9" s="5" t="s">
        <v>4</v>
      </c>
      <c r="C9" s="6">
        <f t="shared" ref="C9:E9" si="0">C12+C14</f>
        <v>13669</v>
      </c>
      <c r="D9" s="6">
        <f t="shared" si="0"/>
        <v>14230</v>
      </c>
      <c r="E9" s="6">
        <f t="shared" si="0"/>
        <v>14828</v>
      </c>
      <c r="H9" s="5" t="s">
        <v>80</v>
      </c>
      <c r="I9" s="6">
        <v>1</v>
      </c>
      <c r="J9" s="6">
        <v>1</v>
      </c>
      <c r="K9" s="6">
        <v>1</v>
      </c>
      <c r="Z9" s="2" t="s">
        <v>81</v>
      </c>
      <c r="AA9" s="93"/>
      <c r="AB9" s="93"/>
      <c r="AC9" s="93"/>
      <c r="AP9" s="93"/>
      <c r="AQ9" s="22">
        <v>2017</v>
      </c>
      <c r="AR9" s="22">
        <v>2018</v>
      </c>
      <c r="AS9" s="24">
        <v>2019</v>
      </c>
      <c r="AT9" s="22">
        <v>2017</v>
      </c>
      <c r="AU9" s="22">
        <v>2018</v>
      </c>
      <c r="AV9" s="24">
        <v>2019</v>
      </c>
      <c r="AW9" s="22">
        <v>2017</v>
      </c>
      <c r="AX9" s="22">
        <v>2018</v>
      </c>
      <c r="AY9" s="24">
        <v>2019</v>
      </c>
      <c r="AZ9" s="22">
        <v>2017</v>
      </c>
      <c r="BA9" s="22">
        <v>2018</v>
      </c>
      <c r="BB9" s="24">
        <v>2019</v>
      </c>
      <c r="BC9" s="22">
        <v>2017</v>
      </c>
      <c r="BD9" s="22">
        <v>2018</v>
      </c>
      <c r="BE9" s="24">
        <v>2019</v>
      </c>
      <c r="BF9" s="22">
        <v>2017</v>
      </c>
      <c r="BG9" s="22">
        <v>2018</v>
      </c>
      <c r="BH9" s="24">
        <v>2019</v>
      </c>
      <c r="BI9" s="22">
        <v>2017</v>
      </c>
      <c r="BJ9" s="22">
        <v>2018</v>
      </c>
      <c r="BK9" s="24">
        <v>2019</v>
      </c>
      <c r="BL9" s="27"/>
      <c r="BM9" s="22">
        <v>2017</v>
      </c>
      <c r="BN9" s="22">
        <v>2018</v>
      </c>
      <c r="BO9" s="24">
        <v>2019</v>
      </c>
      <c r="BP9" s="22">
        <v>2017</v>
      </c>
      <c r="BQ9" s="22">
        <v>2018</v>
      </c>
      <c r="BR9" s="24">
        <v>2019</v>
      </c>
      <c r="BS9" s="22">
        <v>2017</v>
      </c>
      <c r="BT9" s="22">
        <v>2018</v>
      </c>
      <c r="BU9" s="24">
        <v>2019</v>
      </c>
      <c r="BV9" s="22">
        <v>2017</v>
      </c>
      <c r="BW9" s="22">
        <v>2018</v>
      </c>
      <c r="BX9" s="24">
        <v>2019</v>
      </c>
      <c r="BY9" s="22">
        <v>2017</v>
      </c>
      <c r="BZ9" s="22">
        <v>2018</v>
      </c>
      <c r="CA9" s="24">
        <v>2019</v>
      </c>
      <c r="CB9" s="22">
        <v>2017</v>
      </c>
      <c r="CC9" s="22">
        <v>2018</v>
      </c>
      <c r="CD9" s="24">
        <v>2019</v>
      </c>
      <c r="CE9" s="22">
        <v>2017</v>
      </c>
      <c r="CF9" s="22">
        <v>2018</v>
      </c>
      <c r="CG9" s="24">
        <v>2019</v>
      </c>
      <c r="CH9" s="22">
        <v>2017</v>
      </c>
      <c r="CI9" s="22">
        <v>2018</v>
      </c>
      <c r="CJ9" s="24">
        <v>2019</v>
      </c>
      <c r="CK9" s="22">
        <v>2017</v>
      </c>
      <c r="CL9" s="22">
        <v>2018</v>
      </c>
      <c r="CM9" s="24">
        <v>2019</v>
      </c>
      <c r="CN9" s="22">
        <v>2017</v>
      </c>
      <c r="CO9" s="22">
        <v>2018</v>
      </c>
      <c r="CP9" s="24">
        <v>2019</v>
      </c>
      <c r="CQ9" s="22">
        <v>2017</v>
      </c>
      <c r="CR9" s="22">
        <v>2018</v>
      </c>
      <c r="CS9" s="24">
        <v>2019</v>
      </c>
      <c r="CT9" s="22">
        <v>2017</v>
      </c>
      <c r="CU9" s="22">
        <v>2018</v>
      </c>
      <c r="CV9" s="24">
        <v>2019</v>
      </c>
      <c r="CW9" s="22">
        <v>2017</v>
      </c>
      <c r="CX9" s="22">
        <v>2018</v>
      </c>
      <c r="CY9" s="24">
        <v>2019</v>
      </c>
      <c r="CZ9" s="22">
        <v>2017</v>
      </c>
      <c r="DA9" s="22">
        <v>2018</v>
      </c>
      <c r="DB9" s="24">
        <v>2019</v>
      </c>
      <c r="DC9" s="22">
        <v>2017</v>
      </c>
      <c r="DD9" s="22">
        <v>2018</v>
      </c>
      <c r="DE9" s="24">
        <v>2019</v>
      </c>
      <c r="DF9" s="22">
        <v>2017</v>
      </c>
      <c r="DG9" s="22">
        <v>2018</v>
      </c>
      <c r="DH9" s="24">
        <v>2019</v>
      </c>
      <c r="DI9" s="22">
        <v>2017</v>
      </c>
      <c r="DJ9" s="22">
        <v>2018</v>
      </c>
      <c r="DK9" s="24">
        <v>2019</v>
      </c>
      <c r="DL9" s="22">
        <v>2017</v>
      </c>
      <c r="DM9" s="22">
        <v>2018</v>
      </c>
      <c r="DN9" s="24">
        <v>2019</v>
      </c>
      <c r="DO9" s="22">
        <v>2017</v>
      </c>
      <c r="DP9" s="22">
        <v>2018</v>
      </c>
      <c r="DQ9" s="24">
        <v>2019</v>
      </c>
      <c r="DR9" s="22">
        <v>2017</v>
      </c>
      <c r="DS9" s="22">
        <v>2018</v>
      </c>
      <c r="DT9" s="24">
        <v>2019</v>
      </c>
      <c r="DU9" s="22">
        <v>2017</v>
      </c>
      <c r="DV9" s="22">
        <v>2018</v>
      </c>
      <c r="DW9" s="24">
        <v>2019</v>
      </c>
      <c r="DX9" s="22">
        <v>2017</v>
      </c>
      <c r="DY9" s="22">
        <v>2018</v>
      </c>
      <c r="DZ9" s="24">
        <v>2019</v>
      </c>
      <c r="EA9" s="22">
        <v>2017</v>
      </c>
      <c r="EB9" s="22">
        <v>2018</v>
      </c>
      <c r="EC9" s="24">
        <v>2019</v>
      </c>
      <c r="ED9" s="22">
        <v>2017</v>
      </c>
      <c r="EE9" s="22">
        <v>2018</v>
      </c>
      <c r="EF9" s="24">
        <v>2019</v>
      </c>
      <c r="EG9" s="22">
        <v>2017</v>
      </c>
      <c r="EH9" s="22">
        <v>2018</v>
      </c>
      <c r="EI9" s="24">
        <v>2019</v>
      </c>
      <c r="EJ9" s="22">
        <v>2017</v>
      </c>
      <c r="EK9" s="22">
        <v>2018</v>
      </c>
      <c r="EL9" s="24">
        <v>2019</v>
      </c>
      <c r="EM9" s="22">
        <v>2017</v>
      </c>
      <c r="EN9" s="22">
        <v>2018</v>
      </c>
      <c r="EO9" s="24">
        <v>2019</v>
      </c>
      <c r="EP9" s="22">
        <v>2017</v>
      </c>
      <c r="EQ9" s="22">
        <v>2018</v>
      </c>
      <c r="ER9" s="24">
        <v>2019</v>
      </c>
      <c r="ES9" s="22">
        <v>2017</v>
      </c>
      <c r="ET9" s="22">
        <v>2018</v>
      </c>
      <c r="EU9" s="24">
        <v>2019</v>
      </c>
      <c r="EV9" s="22">
        <v>2017</v>
      </c>
      <c r="EW9" s="22">
        <v>2018</v>
      </c>
      <c r="EX9" s="24">
        <v>2019</v>
      </c>
      <c r="EY9" s="22">
        <v>2017</v>
      </c>
      <c r="EZ9" s="22">
        <v>2018</v>
      </c>
      <c r="FA9" s="24">
        <v>2019</v>
      </c>
      <c r="FB9" s="22">
        <v>2017</v>
      </c>
      <c r="FC9" s="22">
        <v>2018</v>
      </c>
      <c r="FD9" s="24">
        <v>2019</v>
      </c>
      <c r="FE9" s="22">
        <v>2017</v>
      </c>
      <c r="FF9" s="22">
        <v>2018</v>
      </c>
      <c r="FG9" s="24">
        <v>2019</v>
      </c>
      <c r="FH9" s="22">
        <v>2017</v>
      </c>
      <c r="FI9" s="22">
        <v>2018</v>
      </c>
      <c r="FJ9" s="24">
        <v>2019</v>
      </c>
    </row>
    <row r="10" spans="1:166">
      <c r="B10" s="32" t="s">
        <v>82</v>
      </c>
      <c r="C10" s="33">
        <f>(C9/(C9+D9+E9))*100</f>
        <v>31.991480796685934</v>
      </c>
      <c r="D10" s="33">
        <f>(D9/(C9+D9+E9))*100</f>
        <v>33.304467900858938</v>
      </c>
      <c r="E10" s="34">
        <f>(E9/(C9+D9+E9))*100</f>
        <v>34.704051302455127</v>
      </c>
      <c r="H10" s="5" t="s">
        <v>83</v>
      </c>
      <c r="I10" s="6">
        <f t="shared" ref="I10:K10" si="1">+I14+I16</f>
        <v>5836</v>
      </c>
      <c r="J10" s="6">
        <f t="shared" si="1"/>
        <v>5685</v>
      </c>
      <c r="K10" s="6">
        <f t="shared" si="1"/>
        <v>5720</v>
      </c>
      <c r="Z10" s="5" t="s">
        <v>84</v>
      </c>
      <c r="AA10" s="83">
        <v>8446234587</v>
      </c>
      <c r="AB10" s="50">
        <v>8608431996</v>
      </c>
      <c r="AC10" s="50">
        <v>9489891917</v>
      </c>
      <c r="AP10" s="5" t="s">
        <v>135</v>
      </c>
      <c r="AQ10" s="5">
        <v>10</v>
      </c>
      <c r="AR10" s="5">
        <v>16</v>
      </c>
      <c r="AS10" s="5">
        <v>19</v>
      </c>
      <c r="AT10" s="5">
        <v>10</v>
      </c>
      <c r="AU10" s="5">
        <v>12</v>
      </c>
      <c r="AV10" s="5">
        <v>19</v>
      </c>
      <c r="AW10" s="5">
        <v>0</v>
      </c>
      <c r="AX10" s="5">
        <v>4</v>
      </c>
      <c r="AY10" s="5">
        <v>0</v>
      </c>
      <c r="AZ10" s="5">
        <v>10</v>
      </c>
      <c r="BA10" s="5">
        <v>13</v>
      </c>
      <c r="BB10" s="5">
        <v>19</v>
      </c>
      <c r="BC10" s="5">
        <v>0</v>
      </c>
      <c r="BD10" s="5">
        <v>1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36"/>
      <c r="BM10" s="5">
        <v>33700000</v>
      </c>
      <c r="BN10" s="5">
        <v>40600000</v>
      </c>
      <c r="BO10" s="5">
        <v>116500000</v>
      </c>
      <c r="BP10" s="5">
        <v>235000000</v>
      </c>
      <c r="BQ10" s="5">
        <v>35000000</v>
      </c>
      <c r="BR10" s="5">
        <v>0</v>
      </c>
      <c r="BS10" s="5">
        <v>786684967</v>
      </c>
      <c r="BT10" s="5">
        <v>73600000</v>
      </c>
      <c r="BU10" s="5">
        <v>0</v>
      </c>
      <c r="BV10" s="5">
        <v>0</v>
      </c>
      <c r="BW10" s="5">
        <v>2000000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/>
      <c r="CF10" s="5"/>
      <c r="CG10" s="5"/>
      <c r="CH10" s="5">
        <v>58</v>
      </c>
      <c r="CI10" s="5">
        <v>50</v>
      </c>
      <c r="CJ10" s="5">
        <v>52</v>
      </c>
      <c r="CK10" s="5">
        <v>2</v>
      </c>
      <c r="CL10" s="5">
        <v>2</v>
      </c>
      <c r="CM10" s="5"/>
      <c r="CN10" s="5">
        <v>2</v>
      </c>
      <c r="CO10" s="5">
        <v>2</v>
      </c>
      <c r="CP10" s="5"/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2</v>
      </c>
      <c r="DD10" s="5">
        <v>5</v>
      </c>
      <c r="DE10" s="5">
        <v>5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/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2</v>
      </c>
      <c r="EU10" s="5">
        <v>0</v>
      </c>
      <c r="EV10" s="5">
        <v>0</v>
      </c>
      <c r="EW10" s="5">
        <v>2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</row>
    <row r="11" spans="1:166" ht="15.75">
      <c r="B11" s="5" t="s">
        <v>5</v>
      </c>
      <c r="C11" s="5"/>
      <c r="D11" s="5"/>
      <c r="E11" s="5"/>
      <c r="H11" s="32" t="s">
        <v>82</v>
      </c>
      <c r="I11" s="39">
        <f>(I10/(I10+J10+K10))*100</f>
        <v>33.849544689983176</v>
      </c>
      <c r="J11" s="41">
        <f>(J10/(I10+J10+K10))*100</f>
        <v>32.97372542195928</v>
      </c>
      <c r="K11" s="41">
        <f>(K10/(I10+J10+K10))*100</f>
        <v>33.176729888057537</v>
      </c>
      <c r="Z11" s="32" t="s">
        <v>82</v>
      </c>
      <c r="AA11" s="42">
        <f t="shared" ref="AA11:AC11" si="2">(AA10/AA10)*100</f>
        <v>100</v>
      </c>
      <c r="AB11" s="42">
        <f t="shared" si="2"/>
        <v>100</v>
      </c>
      <c r="AC11" s="42">
        <f t="shared" si="2"/>
        <v>100</v>
      </c>
      <c r="AP11" s="43" t="s">
        <v>82</v>
      </c>
      <c r="AQ11" s="45">
        <f>(AQ10/(AQ10+AR10+AS10))*100</f>
        <v>22.222222222222221</v>
      </c>
      <c r="AR11" s="45">
        <f>(AR10/(AQ10+AR10+AS10))*100</f>
        <v>35.555555555555557</v>
      </c>
      <c r="AS11" s="45">
        <f>(AS10/(AQ10+AR10+AS10))*100</f>
        <v>42.222222222222221</v>
      </c>
      <c r="AT11" s="45">
        <f>(AT10/(AT10+AU10+AV10))*100</f>
        <v>24.390243902439025</v>
      </c>
      <c r="AU11" s="45">
        <f>(AU10/(AT10+AU10+AV10))*100</f>
        <v>29.268292682926827</v>
      </c>
      <c r="AV11" s="45">
        <f>(AV10/(AT10+AU10+AV10))*100</f>
        <v>46.341463414634148</v>
      </c>
      <c r="AW11" s="45">
        <f>(AW10/(AW10+AX10+AY10))*100</f>
        <v>0</v>
      </c>
      <c r="AX11" s="45">
        <f>(AX10/(AW10+AX10+AY10))*100</f>
        <v>100</v>
      </c>
      <c r="AY11" s="45">
        <f>(AY10/(AW10+AX10+AY10))*100</f>
        <v>0</v>
      </c>
      <c r="AZ11" s="45">
        <f>(AZ10/(AZ10+BA10+BB10))*100</f>
        <v>23.809523809523807</v>
      </c>
      <c r="BA11" s="45">
        <f>(BA10/(AZ10+BA10+BB10))*100</f>
        <v>30.952380952380953</v>
      </c>
      <c r="BB11" s="45">
        <f>(BB10/(AZ10+BA10+BB10))*100</f>
        <v>45.238095238095241</v>
      </c>
      <c r="BC11" s="45">
        <f>(BC10/(BC10+BD10+BE10))*100</f>
        <v>0</v>
      </c>
      <c r="BD11" s="45">
        <f>(BD10/(BC10+BD10+BE10))*100</f>
        <v>100</v>
      </c>
      <c r="BE11" s="45">
        <f>(BE10/(BC10+BD10+BE10))*100</f>
        <v>0</v>
      </c>
      <c r="BF11" s="45" t="e">
        <f>(BF10/(BF10+BG10+BH10))*100</f>
        <v>#DIV/0!</v>
      </c>
      <c r="BG11" s="45" t="e">
        <f>(BG10/(BF10+BG10+BH10))*100</f>
        <v>#DIV/0!</v>
      </c>
      <c r="BH11" s="45" t="e">
        <f>(BH10/(BF10+BG10+BH10))*100</f>
        <v>#DIV/0!</v>
      </c>
      <c r="BI11" s="45" t="e">
        <f>(BI10/(BI10+BJ10+BK10))*100</f>
        <v>#DIV/0!</v>
      </c>
      <c r="BJ11" s="45" t="e">
        <f>(BJ10/(BI10+BJ10+BK10))*100</f>
        <v>#DIV/0!</v>
      </c>
      <c r="BK11" s="45" t="e">
        <f>(BK10/(BI10+BJ10+BK10))*100</f>
        <v>#DIV/0!</v>
      </c>
      <c r="BL11" s="47"/>
      <c r="BM11" s="45">
        <f>(BM10/(BM10+BN10+BO10))*100</f>
        <v>17.662473794549268</v>
      </c>
      <c r="BN11" s="45">
        <f>(BN10/(BM10+BN10+BO10))*100</f>
        <v>21.278825995807125</v>
      </c>
      <c r="BO11" s="45">
        <f>(BO10/(BM10+BN10+BO10))*100</f>
        <v>61.058700209643604</v>
      </c>
      <c r="BP11" s="45">
        <f>(BP10/(BP10+BQ10+BR10))*100</f>
        <v>87.037037037037038</v>
      </c>
      <c r="BQ11" s="45">
        <f>(BQ10/(BP10+BQ10+BR10))*100</f>
        <v>12.962962962962962</v>
      </c>
      <c r="BR11" s="45">
        <f>(BR10/(BP10+BQ10+BR10))*100</f>
        <v>0</v>
      </c>
      <c r="BS11" s="45">
        <f>(BS10/(BS10+BT10+BU10))*100</f>
        <v>91.44469532500851</v>
      </c>
      <c r="BT11" s="45">
        <f>(BT10/(BS10+BT10+BU10))*100</f>
        <v>8.5553046749914898</v>
      </c>
      <c r="BU11" s="45">
        <f>(BU10/(BS10+BT10+BU10))*100</f>
        <v>0</v>
      </c>
      <c r="BV11" s="45">
        <f>(BV10/(BV10+BW10+BX10))*100</f>
        <v>0</v>
      </c>
      <c r="BW11" s="45">
        <f>(BW10/(BV10+BW10+BX10))*100</f>
        <v>100</v>
      </c>
      <c r="BX11" s="45">
        <f>(BX10/(BV10+BW10+BX10))*100</f>
        <v>0</v>
      </c>
      <c r="BY11" s="45" t="e">
        <f>(BY10/(BY10+BZ10+CA10))*100</f>
        <v>#DIV/0!</v>
      </c>
      <c r="BZ11" s="45" t="e">
        <f>(BZ10/(BY10+BZ10+CA10))*100</f>
        <v>#DIV/0!</v>
      </c>
      <c r="CA11" s="45" t="e">
        <f>(CA10/(BY10+BZ10+CA10))*100</f>
        <v>#DIV/0!</v>
      </c>
      <c r="CB11" s="45" t="e">
        <f>(CB10/(CB10+CC10+CD10))*100</f>
        <v>#DIV/0!</v>
      </c>
      <c r="CC11" s="45" t="e">
        <f>(CC10/(CB10+CC10+CD10))*100</f>
        <v>#DIV/0!</v>
      </c>
      <c r="CD11" s="45" t="e">
        <f>(CD10/(CB10+CC10+CD10))*100</f>
        <v>#DIV/0!</v>
      </c>
      <c r="CE11" s="45" t="e">
        <f>(CE10/(CE10+CF10+CG10))*100</f>
        <v>#DIV/0!</v>
      </c>
      <c r="CF11" s="45" t="e">
        <f>(CF10/(CE10+CF10+CG10))*100</f>
        <v>#DIV/0!</v>
      </c>
      <c r="CG11" s="45" t="e">
        <f>(CG10/(CE10+CF10+CG10))*100</f>
        <v>#DIV/0!</v>
      </c>
      <c r="CH11" s="45">
        <f>(CH10/(CH10+CI10+CJ10))*100</f>
        <v>36.25</v>
      </c>
      <c r="CI11" s="45">
        <f>(CI10/(CH10+CI10+CJ10))*100</f>
        <v>31.25</v>
      </c>
      <c r="CJ11" s="45">
        <f>(CJ10/(CH10+CI10+CJ10))*100</f>
        <v>32.5</v>
      </c>
      <c r="CK11" s="45">
        <f>(CK10/(CK10+CL10+CM10))*100</f>
        <v>50</v>
      </c>
      <c r="CL11" s="45">
        <f>(CL10/(CK10+CL10+CM10))*100</f>
        <v>50</v>
      </c>
      <c r="CM11" s="45">
        <f>(CM10/(CK10+CL10+CM10))*100</f>
        <v>0</v>
      </c>
      <c r="CN11" s="45">
        <f>(CN10/(CN10+CO10+CP10))*100</f>
        <v>50</v>
      </c>
      <c r="CO11" s="45">
        <f>(CO10/(CN10+CO10+CP10))*100</f>
        <v>50</v>
      </c>
      <c r="CP11" s="45">
        <f>(CP10/(CN10+CO10+CP10))*100</f>
        <v>0</v>
      </c>
      <c r="CQ11" s="45" t="e">
        <f>(CQ10/(CQ10+CR10+CS10))*100</f>
        <v>#DIV/0!</v>
      </c>
      <c r="CR11" s="45" t="e">
        <f>(CR10/(CQ10+CR10+CS10))*100</f>
        <v>#DIV/0!</v>
      </c>
      <c r="CS11" s="45" t="e">
        <f>(CS10/(CQ10+CR10+CS10))*100</f>
        <v>#DIV/0!</v>
      </c>
      <c r="CT11" s="45" t="e">
        <f>(CT10/(CT10+CU10+CV10))*100</f>
        <v>#DIV/0!</v>
      </c>
      <c r="CU11" s="45" t="e">
        <f>(CU10/(CT10+CU10+CV10))*100</f>
        <v>#DIV/0!</v>
      </c>
      <c r="CV11" s="45" t="e">
        <f>(CV10/(CT10+CU10+CV10))*100</f>
        <v>#DIV/0!</v>
      </c>
      <c r="CW11" s="45" t="e">
        <f>(CW10/(CW10+CX10+CY10))*100</f>
        <v>#DIV/0!</v>
      </c>
      <c r="CX11" s="45" t="e">
        <f>(CX10/(CW10+CX10+CY10))*100</f>
        <v>#DIV/0!</v>
      </c>
      <c r="CY11" s="45" t="e">
        <f>(CY10/(CW10+CX10+CY10))*100</f>
        <v>#DIV/0!</v>
      </c>
      <c r="CZ11" s="45" t="e">
        <f>(CZ10/(CZ10+DA10+DB10))*100</f>
        <v>#DIV/0!</v>
      </c>
      <c r="DA11" s="45" t="e">
        <f>(DA10/(CZ10+DA10+DB10))*100</f>
        <v>#DIV/0!</v>
      </c>
      <c r="DB11" s="45" t="e">
        <f>(DB10/(CZ10+DA10+DB10))*100</f>
        <v>#DIV/0!</v>
      </c>
      <c r="DC11" s="45">
        <f>(DC10/(DC10+DD10+DE10))*100</f>
        <v>16.666666666666664</v>
      </c>
      <c r="DD11" s="45">
        <f>(DD10/(DC10+DD10+DE10))*100</f>
        <v>41.666666666666671</v>
      </c>
      <c r="DE11" s="45">
        <f>(DE10/(DC10+DD10+DE10))*100</f>
        <v>41.666666666666671</v>
      </c>
      <c r="DF11" s="45" t="e">
        <f>(DF10/(DF10+DG10+DH10))*100</f>
        <v>#DIV/0!</v>
      </c>
      <c r="DG11" s="45" t="e">
        <f>(DG10/(DF10+DG10+DH10))*100</f>
        <v>#DIV/0!</v>
      </c>
      <c r="DH11" s="45" t="e">
        <f>(DH10/(DF10+DG10+DH10))*100</f>
        <v>#DIV/0!</v>
      </c>
      <c r="DI11" s="45" t="e">
        <f>(DI10/(DI10+DJ10+DK10))*100</f>
        <v>#DIV/0!</v>
      </c>
      <c r="DJ11" s="45" t="e">
        <f>(DJ10/(DI10+DJ10+DK10))*100</f>
        <v>#DIV/0!</v>
      </c>
      <c r="DK11" s="45" t="e">
        <f>(DK10/(DI10+DJ10+DK10))*100</f>
        <v>#DIV/0!</v>
      </c>
      <c r="DL11" s="45" t="e">
        <f>(DL10/(DL10+DM10+DN10))*100</f>
        <v>#DIV/0!</v>
      </c>
      <c r="DM11" s="45" t="e">
        <f>(DM10/(DL10+DM10+DN10))*100</f>
        <v>#DIV/0!</v>
      </c>
      <c r="DN11" s="45" t="e">
        <f>(DN10/(DL10+DM10+DN10))*100</f>
        <v>#DIV/0!</v>
      </c>
      <c r="DO11" s="45" t="e">
        <f>(DO10/(DO10+DP10+DQ10))*100</f>
        <v>#DIV/0!</v>
      </c>
      <c r="DP11" s="45" t="e">
        <f>(DP10/(DO10+DP10+DQ10))*100</f>
        <v>#DIV/0!</v>
      </c>
      <c r="DQ11" s="45" t="e">
        <f>(DQ10/(DO10+DP10+DQ10))*100</f>
        <v>#DIV/0!</v>
      </c>
      <c r="DR11" s="45" t="e">
        <f>(DR10/(DR10+DS10+DT10))*100</f>
        <v>#DIV/0!</v>
      </c>
      <c r="DS11" s="45" t="e">
        <f>(DS10/(DR10+DS10+DT10))*100</f>
        <v>#DIV/0!</v>
      </c>
      <c r="DT11" s="45" t="e">
        <f>(DT10/(DR10+DS10+DT10))*100</f>
        <v>#DIV/0!</v>
      </c>
      <c r="DU11" s="45" t="e">
        <f>(DU10/(DU10+DV10+DW10))*100</f>
        <v>#DIV/0!</v>
      </c>
      <c r="DV11" s="45" t="e">
        <f>(DV10/(DU10+DV10+DW10))*100</f>
        <v>#DIV/0!</v>
      </c>
      <c r="DW11" s="45" t="e">
        <f>(DW10/(DU10+DV10+DW10))*100</f>
        <v>#DIV/0!</v>
      </c>
      <c r="DX11" s="45" t="e">
        <f>(DX10/(DX10+DY10+DZ10))*100</f>
        <v>#DIV/0!</v>
      </c>
      <c r="DY11" s="45" t="e">
        <f>(DY10/(DX10+DY10+DZ10))*100</f>
        <v>#DIV/0!</v>
      </c>
      <c r="DZ11" s="45" t="e">
        <f>(DZ10/(DX10+DY10+DZ10))*100</f>
        <v>#DIV/0!</v>
      </c>
      <c r="EA11" s="45" t="e">
        <f>(EA10/(EA10+EB10+EC10))*100</f>
        <v>#DIV/0!</v>
      </c>
      <c r="EB11" s="45" t="e">
        <f>(EB10/(EA10+EB10+EC10))*100</f>
        <v>#DIV/0!</v>
      </c>
      <c r="EC11" s="45" t="e">
        <f>(EC10/(EA10+EB10+EC10))*100</f>
        <v>#DIV/0!</v>
      </c>
      <c r="ED11" s="45" t="e">
        <f>(ED10/(ED10+EE10+EF10))*100</f>
        <v>#DIV/0!</v>
      </c>
      <c r="EE11" s="45" t="e">
        <f>(EE10/(ED10+EE10+EF10))*100</f>
        <v>#DIV/0!</v>
      </c>
      <c r="EF11" s="45" t="e">
        <f>(EF10/(ED10+EE10+EF10))*100</f>
        <v>#DIV/0!</v>
      </c>
      <c r="EG11" s="45" t="e">
        <f>(EG10/(EG10+EH10+EI10))*100</f>
        <v>#DIV/0!</v>
      </c>
      <c r="EH11" s="45" t="e">
        <f>(EH10/(EG10+EH10+EI10))*100</f>
        <v>#DIV/0!</v>
      </c>
      <c r="EI11" s="45" t="e">
        <f>(EI10/(EG10+EH10+EI10))*100</f>
        <v>#DIV/0!</v>
      </c>
      <c r="EJ11" s="45" t="e">
        <f>(EJ10/(EJ10+EK10+EL10))*100</f>
        <v>#DIV/0!</v>
      </c>
      <c r="EK11" s="45" t="e">
        <f>(EK10/(EJ10+EK10+EL10))*100</f>
        <v>#DIV/0!</v>
      </c>
      <c r="EL11" s="45" t="e">
        <f>(EL10/(EJ10+EK10+EL10))*100</f>
        <v>#DIV/0!</v>
      </c>
      <c r="EM11" s="45" t="e">
        <f>(EM10/(EM10+EN10+EO10))*100</f>
        <v>#DIV/0!</v>
      </c>
      <c r="EN11" s="45" t="e">
        <f>(EN10/(EM10+EN10+EO10))*100</f>
        <v>#DIV/0!</v>
      </c>
      <c r="EO11" s="45" t="e">
        <f>(EO10/(EM10+EN10+EO10))*100</f>
        <v>#DIV/0!</v>
      </c>
      <c r="EP11" s="45" t="e">
        <f>(EP10/(EP10+EQ10+ER10))*100</f>
        <v>#DIV/0!</v>
      </c>
      <c r="EQ11" s="45" t="e">
        <f>(EQ10/(EP10+EQ10+ER10))*100</f>
        <v>#DIV/0!</v>
      </c>
      <c r="ER11" s="45" t="e">
        <f>(ER10/(EP10+EQ10+ER10))*100</f>
        <v>#DIV/0!</v>
      </c>
      <c r="ES11" s="45">
        <f>(ES10/(ES10+ET10+EU10))*100</f>
        <v>0</v>
      </c>
      <c r="ET11" s="45">
        <f>(ET10/(ES10+ET10+EU10))*100</f>
        <v>100</v>
      </c>
      <c r="EU11" s="45">
        <f>(EU10/(ES10+ET10+EU10))*100</f>
        <v>0</v>
      </c>
      <c r="EV11" s="45">
        <f>(EV10/(EV10+EW10+EX10))*100</f>
        <v>0</v>
      </c>
      <c r="EW11" s="45">
        <f>(EW10/(EV10+EW10+EX10))*100</f>
        <v>100</v>
      </c>
      <c r="EX11" s="45">
        <f>(EX10/(EV10+EW10+EX10))*100</f>
        <v>0</v>
      </c>
      <c r="EY11" s="45" t="e">
        <f>(EY10/(EY10+EZ10+FA10))*100</f>
        <v>#DIV/0!</v>
      </c>
      <c r="EZ11" s="45" t="e">
        <f>(EZ10/(EY10+EZ10+FA10))*100</f>
        <v>#DIV/0!</v>
      </c>
      <c r="FA11" s="45" t="e">
        <f>(FA10/(EY10+EZ10+FA10))*100</f>
        <v>#DIV/0!</v>
      </c>
      <c r="FB11" s="45" t="e">
        <f>(FB10/(FB10+FC10+FD10))*100</f>
        <v>#DIV/0!</v>
      </c>
      <c r="FC11" s="45" t="e">
        <f>(FC10/(FB10+FC10+FD10))*100</f>
        <v>#DIV/0!</v>
      </c>
      <c r="FD11" s="45" t="e">
        <f>(FD10/(FB10+FC10+FD10))*100</f>
        <v>#DIV/0!</v>
      </c>
      <c r="FE11" s="45" t="e">
        <f>(FE10/(FE10+FF10+FG10))*100</f>
        <v>#DIV/0!</v>
      </c>
      <c r="FF11" s="45" t="e">
        <f>(FF10/(FE10+FF10+FG10))*100</f>
        <v>#DIV/0!</v>
      </c>
      <c r="FG11" s="45" t="e">
        <f>(FG10/(FE10+FF10+FG10))*100</f>
        <v>#DIV/0!</v>
      </c>
      <c r="FH11" s="45" t="e">
        <f>(FH10/(FH10+FI10+FJ10))*100</f>
        <v>#DIV/0!</v>
      </c>
      <c r="FI11" s="45" t="e">
        <f>(FI10/(FH10+FI10+FJ10))*100</f>
        <v>#DIV/0!</v>
      </c>
      <c r="FJ11" s="45" t="e">
        <f>(FJ10/(FH10+FI10+FJ10))*100</f>
        <v>#DIV/0!</v>
      </c>
    </row>
    <row r="12" spans="1:166">
      <c r="B12" s="7" t="s">
        <v>6</v>
      </c>
      <c r="C12" s="6">
        <v>6542</v>
      </c>
      <c r="D12" s="6">
        <v>6813</v>
      </c>
      <c r="E12" s="6">
        <v>7105</v>
      </c>
      <c r="I12" s="23"/>
      <c r="J12" s="23"/>
      <c r="K12" s="23"/>
      <c r="Z12" s="5" t="s">
        <v>88</v>
      </c>
      <c r="AA12" s="35">
        <v>622297973</v>
      </c>
      <c r="AB12" s="35">
        <v>500528669</v>
      </c>
      <c r="AC12" s="35">
        <v>506965716</v>
      </c>
    </row>
    <row r="13" spans="1:166">
      <c r="B13" s="32" t="s">
        <v>82</v>
      </c>
      <c r="C13" s="34">
        <f t="shared" ref="C13:E13" si="3">(C12/C9)*100</f>
        <v>47.860121442680523</v>
      </c>
      <c r="D13" s="33">
        <f t="shared" si="3"/>
        <v>47.87772312016866</v>
      </c>
      <c r="E13" s="33">
        <f t="shared" si="3"/>
        <v>47.916104666846508</v>
      </c>
      <c r="H13" s="5" t="s">
        <v>89</v>
      </c>
      <c r="I13" s="6"/>
      <c r="J13" s="6"/>
      <c r="K13" s="6"/>
      <c r="Z13" s="32" t="s">
        <v>82</v>
      </c>
      <c r="AA13" s="49">
        <f t="shared" ref="AA13:AC13" si="4">(AA12/AA10)*100</f>
        <v>7.3677562065089726</v>
      </c>
      <c r="AB13" s="49">
        <f t="shared" si="4"/>
        <v>5.8143999886689706</v>
      </c>
      <c r="AC13" s="49">
        <f t="shared" si="4"/>
        <v>5.3421653316391513</v>
      </c>
    </row>
    <row r="14" spans="1:166">
      <c r="B14" s="7" t="s">
        <v>7</v>
      </c>
      <c r="C14" s="6">
        <v>7127</v>
      </c>
      <c r="D14" s="6">
        <v>7417</v>
      </c>
      <c r="E14" s="6">
        <v>7723</v>
      </c>
      <c r="H14" s="7" t="s">
        <v>6</v>
      </c>
      <c r="I14" s="6">
        <v>2859.64</v>
      </c>
      <c r="J14" s="6">
        <v>2842.5</v>
      </c>
      <c r="K14" s="6">
        <v>2917.2000000000003</v>
      </c>
      <c r="Z14" s="5" t="s">
        <v>90</v>
      </c>
      <c r="AA14" s="50">
        <v>1779471465</v>
      </c>
      <c r="AB14" s="50">
        <v>1998580122</v>
      </c>
      <c r="AC14" s="35">
        <v>2260481339</v>
      </c>
    </row>
    <row r="15" spans="1:166">
      <c r="B15" s="32" t="s">
        <v>82</v>
      </c>
      <c r="C15" s="34">
        <f t="shared" ref="C15:E15" si="5">(C14/C9)*100</f>
        <v>52.139878557319484</v>
      </c>
      <c r="D15" s="33">
        <f t="shared" si="5"/>
        <v>52.12227687983134</v>
      </c>
      <c r="E15" s="33">
        <f t="shared" si="5"/>
        <v>52.083895333153492</v>
      </c>
      <c r="H15" s="32" t="s">
        <v>82</v>
      </c>
      <c r="I15" s="39">
        <f t="shared" ref="I15:K15" si="6">(I14/(I14+I16))*100</f>
        <v>49</v>
      </c>
      <c r="J15" s="39">
        <f t="shared" si="6"/>
        <v>50</v>
      </c>
      <c r="K15" s="39">
        <f t="shared" si="6"/>
        <v>51</v>
      </c>
      <c r="Z15" s="32" t="s">
        <v>82</v>
      </c>
      <c r="AA15" s="49">
        <f t="shared" ref="AA15:AC15" si="7">(AA14/AA10)*100</f>
        <v>21.06822213698479</v>
      </c>
      <c r="AB15" s="49">
        <f t="shared" si="7"/>
        <v>23.216540746661664</v>
      </c>
      <c r="AC15" s="49">
        <f t="shared" si="7"/>
        <v>23.819884976251622</v>
      </c>
    </row>
    <row r="16" spans="1:166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v>2976.36</v>
      </c>
      <c r="J16" s="6">
        <v>2842.5</v>
      </c>
      <c r="K16" s="6">
        <v>2802.7999999999997</v>
      </c>
      <c r="Z16" s="5" t="s">
        <v>91</v>
      </c>
      <c r="AA16" s="35">
        <v>453875625</v>
      </c>
      <c r="AB16" s="35">
        <v>480673467</v>
      </c>
      <c r="AC16" s="35">
        <v>5104567843</v>
      </c>
    </row>
    <row r="17" spans="2:29">
      <c r="B17" s="52" t="s">
        <v>10</v>
      </c>
      <c r="C17" s="26">
        <v>2076</v>
      </c>
      <c r="D17" s="26">
        <v>2160</v>
      </c>
      <c r="E17" s="26">
        <v>2243</v>
      </c>
      <c r="H17" s="32" t="s">
        <v>82</v>
      </c>
      <c r="I17" s="34">
        <f t="shared" ref="I17:K17" si="8">(I16/(I14+I16))*100</f>
        <v>51</v>
      </c>
      <c r="J17" s="34">
        <f t="shared" si="8"/>
        <v>50</v>
      </c>
      <c r="K17" s="34">
        <f t="shared" si="8"/>
        <v>48.999999999999993</v>
      </c>
      <c r="Z17" s="32" t="s">
        <v>82</v>
      </c>
      <c r="AA17" s="49">
        <f t="shared" ref="AA17:AC17" si="9">(AA16/AA10)*100</f>
        <v>5.3737037531325669</v>
      </c>
      <c r="AB17" s="39">
        <f t="shared" si="9"/>
        <v>5.5837516893128747</v>
      </c>
      <c r="AC17" s="39">
        <f t="shared" si="9"/>
        <v>53.78952560940953</v>
      </c>
    </row>
    <row r="18" spans="2:29">
      <c r="B18" s="53" t="s">
        <v>11</v>
      </c>
      <c r="C18" s="26">
        <v>1870</v>
      </c>
      <c r="D18" s="26">
        <v>1952</v>
      </c>
      <c r="E18" s="26">
        <v>2033</v>
      </c>
      <c r="H18" s="5" t="s">
        <v>92</v>
      </c>
      <c r="I18" s="6"/>
      <c r="J18" s="6"/>
      <c r="K18" s="6"/>
      <c r="AB18" s="54"/>
    </row>
    <row r="19" spans="2:29">
      <c r="B19" s="52" t="s">
        <v>12</v>
      </c>
      <c r="C19" s="26">
        <v>1680</v>
      </c>
      <c r="D19" s="26">
        <v>1726</v>
      </c>
      <c r="E19" s="26">
        <v>1785</v>
      </c>
      <c r="H19" s="7" t="s">
        <v>93</v>
      </c>
      <c r="I19" s="6">
        <v>5548</v>
      </c>
      <c r="J19" s="6">
        <v>5383</v>
      </c>
      <c r="K19" s="6">
        <v>5411</v>
      </c>
      <c r="Z19" s="2" t="s">
        <v>94</v>
      </c>
      <c r="AA19" s="5"/>
      <c r="AB19" s="5"/>
      <c r="AC19" s="5"/>
    </row>
    <row r="20" spans="2:29">
      <c r="B20" s="52" t="s">
        <v>13</v>
      </c>
      <c r="C20" s="26">
        <v>1570</v>
      </c>
      <c r="D20" s="26">
        <v>1616</v>
      </c>
      <c r="E20" s="26">
        <v>1656</v>
      </c>
      <c r="H20" s="32" t="s">
        <v>82</v>
      </c>
      <c r="I20" s="39">
        <f t="shared" ref="I20:K20" si="10">(I19/(I19+I21+I23))*100</f>
        <v>95.065113091158324</v>
      </c>
      <c r="J20" s="39">
        <f t="shared" si="10"/>
        <v>94.687774846086199</v>
      </c>
      <c r="K20" s="39">
        <f t="shared" si="10"/>
        <v>94.597902097902093</v>
      </c>
      <c r="Z20" s="5" t="s">
        <v>95</v>
      </c>
      <c r="AA20" s="6">
        <f t="shared" ref="AA20:AC20" si="11">+AA23+AA25</f>
        <v>7309</v>
      </c>
      <c r="AB20" s="6">
        <f t="shared" si="11"/>
        <v>7630</v>
      </c>
      <c r="AC20" s="6">
        <f t="shared" si="11"/>
        <v>8226</v>
      </c>
    </row>
    <row r="21" spans="2:29" ht="15.75" customHeight="1">
      <c r="B21" s="52" t="s">
        <v>14</v>
      </c>
      <c r="C21" s="26">
        <v>1306</v>
      </c>
      <c r="D21" s="26">
        <v>1370</v>
      </c>
      <c r="E21" s="26">
        <v>1438</v>
      </c>
      <c r="H21" s="7" t="s">
        <v>96</v>
      </c>
      <c r="I21" s="6">
        <v>82</v>
      </c>
      <c r="J21" s="6">
        <v>98</v>
      </c>
      <c r="K21" s="6">
        <v>109</v>
      </c>
      <c r="Z21" s="32" t="s">
        <v>82</v>
      </c>
      <c r="AA21" s="42">
        <f t="shared" ref="AA21:AC21" si="12">(AA20/AA20)*100</f>
        <v>100</v>
      </c>
      <c r="AB21" s="42">
        <f t="shared" si="12"/>
        <v>100</v>
      </c>
      <c r="AC21" s="42">
        <f t="shared" si="12"/>
        <v>100</v>
      </c>
    </row>
    <row r="22" spans="2:29" ht="15.75" customHeight="1">
      <c r="B22" s="52" t="s">
        <v>15</v>
      </c>
      <c r="C22" s="26">
        <v>1162</v>
      </c>
      <c r="D22" s="26">
        <v>1184</v>
      </c>
      <c r="E22" s="26">
        <v>1211</v>
      </c>
      <c r="H22" s="32" t="s">
        <v>82</v>
      </c>
      <c r="I22" s="49">
        <f t="shared" ref="I22:K22" si="13">(I21/(I19+I21+I23))*100</f>
        <v>1.4050719671007539</v>
      </c>
      <c r="J22" s="39">
        <f t="shared" si="13"/>
        <v>1.7238346525945469</v>
      </c>
      <c r="K22" s="49">
        <f t="shared" si="13"/>
        <v>1.9055944055944056</v>
      </c>
      <c r="Z22" s="5" t="s">
        <v>97</v>
      </c>
      <c r="AA22" s="6"/>
      <c r="AB22" s="6"/>
      <c r="AC22" s="6"/>
    </row>
    <row r="23" spans="2:29" ht="15.75" customHeight="1">
      <c r="B23" s="52" t="s">
        <v>16</v>
      </c>
      <c r="C23" s="26">
        <v>849</v>
      </c>
      <c r="D23" s="26">
        <v>957</v>
      </c>
      <c r="E23" s="26">
        <v>1062</v>
      </c>
      <c r="H23" s="7" t="s">
        <v>98</v>
      </c>
      <c r="I23" s="6">
        <v>206</v>
      </c>
      <c r="J23" s="6">
        <v>204</v>
      </c>
      <c r="K23" s="6">
        <v>200</v>
      </c>
      <c r="Z23" s="7" t="s">
        <v>6</v>
      </c>
      <c r="AA23" s="6">
        <v>3455</v>
      </c>
      <c r="AB23" s="6">
        <v>3609</v>
      </c>
      <c r="AC23" s="6">
        <v>3884</v>
      </c>
    </row>
    <row r="24" spans="2:29" ht="15.75" customHeight="1">
      <c r="B24" s="52" t="s">
        <v>17</v>
      </c>
      <c r="C24" s="26">
        <v>702</v>
      </c>
      <c r="D24" s="26">
        <v>691</v>
      </c>
      <c r="E24" s="26">
        <v>696</v>
      </c>
      <c r="H24" s="32" t="s">
        <v>82</v>
      </c>
      <c r="I24" s="49">
        <f t="shared" ref="I24:K24" si="14">(I23/(I19+I21+I23))*100</f>
        <v>3.5298149417409186</v>
      </c>
      <c r="J24" s="49">
        <f t="shared" si="14"/>
        <v>3.5883905013192616</v>
      </c>
      <c r="K24" s="49">
        <f t="shared" si="14"/>
        <v>3.4965034965034967</v>
      </c>
      <c r="Z24" s="32" t="s">
        <v>82</v>
      </c>
      <c r="AA24" s="49">
        <f t="shared" ref="AA24:AC24" si="15">(AA23/AA20)*100</f>
        <v>47.270488438910931</v>
      </c>
      <c r="AB24" s="49">
        <f t="shared" si="15"/>
        <v>47.300131061598947</v>
      </c>
      <c r="AC24" s="49">
        <f t="shared" si="15"/>
        <v>47.216143933868224</v>
      </c>
    </row>
    <row r="25" spans="2:29" ht="15.75" customHeight="1">
      <c r="B25" s="52" t="s">
        <v>18</v>
      </c>
      <c r="C25" s="26">
        <v>611</v>
      </c>
      <c r="D25" s="26">
        <v>660</v>
      </c>
      <c r="E25" s="26">
        <v>703</v>
      </c>
      <c r="H25" s="55"/>
      <c r="I25" s="23"/>
      <c r="J25" s="23"/>
      <c r="K25" s="23"/>
      <c r="Z25" s="7" t="s">
        <v>7</v>
      </c>
      <c r="AA25" s="6">
        <v>3854</v>
      </c>
      <c r="AB25" s="6">
        <v>4021</v>
      </c>
      <c r="AC25" s="6">
        <v>4342</v>
      </c>
    </row>
    <row r="26" spans="2:29" ht="15.75" customHeight="1">
      <c r="B26" s="52" t="s">
        <v>19</v>
      </c>
      <c r="C26" s="26">
        <v>437</v>
      </c>
      <c r="D26" s="26">
        <v>463</v>
      </c>
      <c r="E26" s="26">
        <v>494</v>
      </c>
      <c r="Z26" s="32" t="s">
        <v>82</v>
      </c>
      <c r="AA26" s="49">
        <f t="shared" ref="AA26:AC26" si="16">(AA25/AA20)*100</f>
        <v>52.729511561089069</v>
      </c>
      <c r="AB26" s="49">
        <f t="shared" si="16"/>
        <v>52.699868938401053</v>
      </c>
      <c r="AC26" s="49">
        <f t="shared" si="16"/>
        <v>52.783856066131776</v>
      </c>
    </row>
    <row r="27" spans="2:29" ht="15.75" customHeight="1">
      <c r="B27" s="52" t="s">
        <v>20</v>
      </c>
      <c r="C27" s="26">
        <v>367</v>
      </c>
      <c r="D27" s="26">
        <v>372</v>
      </c>
      <c r="E27" s="26">
        <v>381</v>
      </c>
      <c r="Z27" s="5" t="s">
        <v>99</v>
      </c>
      <c r="AA27" s="6">
        <f t="shared" ref="AA27:AC27" si="17">+AA30+AA32</f>
        <v>171.03059999999999</v>
      </c>
      <c r="AB27" s="6">
        <f t="shared" si="17"/>
        <v>209.82499999999999</v>
      </c>
      <c r="AC27" s="6">
        <f t="shared" si="17"/>
        <v>226.215</v>
      </c>
    </row>
    <row r="28" spans="2:29" ht="15.75" customHeight="1">
      <c r="B28" s="52" t="s">
        <v>21</v>
      </c>
      <c r="C28" s="26">
        <v>305</v>
      </c>
      <c r="D28" s="26">
        <v>317</v>
      </c>
      <c r="E28" s="26">
        <v>330</v>
      </c>
      <c r="Z28" s="32" t="s">
        <v>82</v>
      </c>
      <c r="AA28" s="39">
        <f t="shared" ref="AA28:AC28" si="18">(AA27/AA27)*100</f>
        <v>100</v>
      </c>
      <c r="AB28" s="39">
        <f t="shared" si="18"/>
        <v>100</v>
      </c>
      <c r="AC28" s="39">
        <f t="shared" si="18"/>
        <v>100</v>
      </c>
    </row>
    <row r="29" spans="2:29" ht="15.75" customHeight="1">
      <c r="B29" s="52" t="s">
        <v>22</v>
      </c>
      <c r="C29" s="26">
        <v>218</v>
      </c>
      <c r="D29" s="26">
        <v>237</v>
      </c>
      <c r="E29" s="26">
        <v>255</v>
      </c>
      <c r="Z29" s="5" t="s">
        <v>100</v>
      </c>
      <c r="AA29" s="56"/>
      <c r="AB29" s="56"/>
      <c r="AC29" s="56"/>
    </row>
    <row r="30" spans="2:29" ht="15.75" customHeight="1">
      <c r="B30" s="52" t="s">
        <v>23</v>
      </c>
      <c r="C30" s="26">
        <v>181</v>
      </c>
      <c r="D30" s="26">
        <v>179</v>
      </c>
      <c r="E30" s="26">
        <v>180</v>
      </c>
      <c r="Z30" s="7" t="s">
        <v>6</v>
      </c>
      <c r="AA30" s="6">
        <v>80.847000000000008</v>
      </c>
      <c r="AB30" s="6">
        <v>99.247500000000002</v>
      </c>
      <c r="AC30" s="6">
        <v>106.81</v>
      </c>
    </row>
    <row r="31" spans="2:29" ht="15.75" customHeight="1">
      <c r="B31" s="52" t="s">
        <v>24</v>
      </c>
      <c r="C31" s="26">
        <v>131</v>
      </c>
      <c r="D31" s="26">
        <v>144</v>
      </c>
      <c r="E31" s="26">
        <v>156</v>
      </c>
      <c r="Z31" s="32" t="s">
        <v>82</v>
      </c>
      <c r="AA31" s="49">
        <f t="shared" ref="AA31:AC31" si="19">(AA30/AA27)*100</f>
        <v>47.270488438910938</v>
      </c>
      <c r="AB31" s="49">
        <f t="shared" si="19"/>
        <v>47.300131061598954</v>
      </c>
      <c r="AC31" s="49">
        <f t="shared" si="19"/>
        <v>47.216143933868224</v>
      </c>
    </row>
    <row r="32" spans="2:29" ht="15.75" customHeight="1">
      <c r="B32" s="52" t="s">
        <v>25</v>
      </c>
      <c r="C32" s="26">
        <v>92</v>
      </c>
      <c r="D32" s="26">
        <v>88</v>
      </c>
      <c r="E32" s="26">
        <v>88</v>
      </c>
      <c r="Z32" s="7" t="s">
        <v>7</v>
      </c>
      <c r="AA32" s="6">
        <v>90.183599999999998</v>
      </c>
      <c r="AB32" s="6">
        <v>110.5775</v>
      </c>
      <c r="AC32" s="6">
        <v>119.405</v>
      </c>
    </row>
    <row r="33" spans="2:29" ht="15.75" customHeight="1">
      <c r="B33" s="52" t="s">
        <v>26</v>
      </c>
      <c r="C33" s="26">
        <v>112</v>
      </c>
      <c r="D33" s="26">
        <v>114</v>
      </c>
      <c r="E33" s="26">
        <v>117</v>
      </c>
      <c r="Z33" s="32" t="s">
        <v>82</v>
      </c>
      <c r="AA33" s="41">
        <f t="shared" ref="AA33:AC33" si="20">(AA32/AA27)*100</f>
        <v>52.729511561089069</v>
      </c>
      <c r="AB33" s="41">
        <f t="shared" si="20"/>
        <v>52.699868938401053</v>
      </c>
      <c r="AC33" s="41">
        <f t="shared" si="20"/>
        <v>52.783856066131776</v>
      </c>
    </row>
    <row r="34" spans="2:29" ht="15.75" customHeight="1">
      <c r="B34" s="57" t="s">
        <v>101</v>
      </c>
      <c r="C34" s="26">
        <f t="shared" ref="C34:E34" si="21">SUM(C17:C33)</f>
        <v>13669</v>
      </c>
      <c r="D34" s="26">
        <f t="shared" si="21"/>
        <v>14230</v>
      </c>
      <c r="E34" s="26">
        <f t="shared" si="21"/>
        <v>14828</v>
      </c>
      <c r="Z34" s="5" t="s">
        <v>102</v>
      </c>
      <c r="AA34" s="6">
        <f t="shared" ref="AA34:AC34" si="22">AA37+AA39</f>
        <v>6358</v>
      </c>
      <c r="AB34" s="6">
        <f t="shared" si="22"/>
        <v>6600</v>
      </c>
      <c r="AC34" s="6">
        <f t="shared" si="22"/>
        <v>6857</v>
      </c>
    </row>
    <row r="35" spans="2:29" ht="15.75" customHeight="1">
      <c r="B35" s="55"/>
      <c r="C35" s="23"/>
      <c r="D35" s="23"/>
      <c r="E35" s="23"/>
      <c r="Z35" s="32" t="s">
        <v>82</v>
      </c>
      <c r="AA35" s="42">
        <f t="shared" ref="AA35:AC35" si="23">(AA34/AA34)*100</f>
        <v>100</v>
      </c>
      <c r="AB35" s="42">
        <f t="shared" si="23"/>
        <v>100</v>
      </c>
      <c r="AC35" s="42">
        <f t="shared" si="23"/>
        <v>100</v>
      </c>
    </row>
    <row r="36" spans="2:29" ht="15.75" customHeight="1">
      <c r="B36" s="55"/>
      <c r="C36" s="23"/>
      <c r="D36" s="23"/>
      <c r="E36" s="23"/>
      <c r="Z36" s="5" t="s">
        <v>103</v>
      </c>
      <c r="AA36" s="5"/>
      <c r="AB36" s="5"/>
      <c r="AC36" s="5"/>
    </row>
    <row r="37" spans="2:29" ht="18" customHeight="1">
      <c r="Z37" s="7" t="s">
        <v>6</v>
      </c>
      <c r="AA37" s="6">
        <v>3087</v>
      </c>
      <c r="AB37" s="6">
        <v>3204</v>
      </c>
      <c r="AC37" s="6">
        <v>3327</v>
      </c>
    </row>
    <row r="38" spans="2:29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4">(AA37/AA34)*100</f>
        <v>48.55300408933627</v>
      </c>
      <c r="AB38" s="41">
        <f t="shared" si="24"/>
        <v>48.545454545454547</v>
      </c>
      <c r="AC38" s="41">
        <f t="shared" si="24"/>
        <v>48.519760828350591</v>
      </c>
    </row>
    <row r="39" spans="2:29" ht="15.75" customHeight="1">
      <c r="B39" s="5" t="s">
        <v>105</v>
      </c>
      <c r="C39" s="6">
        <f t="shared" ref="C39:E39" si="25">+C42+C44+C46</f>
        <v>60</v>
      </c>
      <c r="D39" s="6">
        <f t="shared" si="25"/>
        <v>74</v>
      </c>
      <c r="E39" s="6">
        <f t="shared" si="25"/>
        <v>53</v>
      </c>
      <c r="Z39" s="7" t="s">
        <v>7</v>
      </c>
      <c r="AA39" s="6">
        <v>3271</v>
      </c>
      <c r="AB39" s="6">
        <v>3396</v>
      </c>
      <c r="AC39" s="6">
        <v>3530</v>
      </c>
    </row>
    <row r="40" spans="2:29" ht="15.75" customHeight="1">
      <c r="B40" s="32" t="s">
        <v>82</v>
      </c>
      <c r="C40" s="58">
        <f>(C39/(C39+D39+E39))*100</f>
        <v>32.085561497326204</v>
      </c>
      <c r="D40" s="33">
        <f>(D39/(C39+D39+E39))*100</f>
        <v>39.572192513368989</v>
      </c>
      <c r="E40" s="33">
        <f>(E39/(C39+D39+E39))*100</f>
        <v>28.342245989304814</v>
      </c>
      <c r="Z40" s="32" t="s">
        <v>82</v>
      </c>
      <c r="AA40" s="41">
        <f t="shared" ref="AA40:AC40" si="26">(AA39/AA34)*100</f>
        <v>51.44699591066373</v>
      </c>
      <c r="AB40" s="41">
        <f t="shared" si="26"/>
        <v>51.454545454545453</v>
      </c>
      <c r="AC40" s="41">
        <f t="shared" si="26"/>
        <v>51.480239171649409</v>
      </c>
    </row>
    <row r="41" spans="2:29" ht="15.75" customHeight="1">
      <c r="B41" s="5" t="s">
        <v>106</v>
      </c>
      <c r="C41" s="6"/>
      <c r="D41" s="6"/>
      <c r="E41" s="6"/>
    </row>
    <row r="42" spans="2:29" ht="15.75" customHeight="1">
      <c r="B42" s="7" t="s">
        <v>6</v>
      </c>
      <c r="C42" s="6">
        <v>31</v>
      </c>
      <c r="D42" s="6">
        <v>40</v>
      </c>
      <c r="E42" s="6">
        <v>30</v>
      </c>
    </row>
    <row r="43" spans="2:29" ht="15.75" customHeight="1">
      <c r="B43" s="32" t="s">
        <v>82</v>
      </c>
      <c r="C43" s="34">
        <f t="shared" ref="C43:E43" si="27">(C42/(C42+C44+C46))*100</f>
        <v>51.666666666666671</v>
      </c>
      <c r="D43" s="34">
        <f t="shared" si="27"/>
        <v>54.054054054054056</v>
      </c>
      <c r="E43" s="33">
        <f t="shared" si="27"/>
        <v>56.60377358490566</v>
      </c>
      <c r="Z43" s="59" t="s">
        <v>107</v>
      </c>
      <c r="AA43" s="25"/>
      <c r="AB43" s="25"/>
      <c r="AC43" s="25"/>
    </row>
    <row r="44" spans="2:29" ht="15.75" customHeight="1">
      <c r="B44" s="7" t="s">
        <v>7</v>
      </c>
      <c r="C44" s="6">
        <v>29</v>
      </c>
      <c r="D44" s="6">
        <v>34</v>
      </c>
      <c r="E44" s="6">
        <v>23</v>
      </c>
      <c r="Z44" s="25" t="s">
        <v>108</v>
      </c>
      <c r="AA44" s="60">
        <v>545873456</v>
      </c>
      <c r="AB44" s="60">
        <v>654879234</v>
      </c>
      <c r="AC44" s="26">
        <v>754867432</v>
      </c>
    </row>
    <row r="45" spans="2:29" ht="15.75" customHeight="1">
      <c r="B45" s="32" t="s">
        <v>82</v>
      </c>
      <c r="C45" s="34">
        <f t="shared" ref="C45:E45" si="28">(C44/(C42+C44+C46))*100</f>
        <v>48.333333333333336</v>
      </c>
      <c r="D45" s="34">
        <f t="shared" si="28"/>
        <v>45.945945945945951</v>
      </c>
      <c r="E45" s="33">
        <f t="shared" si="28"/>
        <v>43.39622641509434</v>
      </c>
      <c r="Z45" s="61" t="s">
        <v>82</v>
      </c>
      <c r="AA45" s="62">
        <f>(AA44/(AA44+AB44+AC44))*100</f>
        <v>27.913061941791579</v>
      </c>
      <c r="AB45" s="62">
        <f>(AB44/(AA44+AB44+AC44))*100</f>
        <v>33.487037008509567</v>
      </c>
      <c r="AC45" s="62">
        <f>(AC44/(AA44+AB44+AC44))*100</f>
        <v>38.59990104969885</v>
      </c>
    </row>
    <row r="46" spans="2:29" ht="15.75" customHeight="1">
      <c r="B46" s="7" t="s">
        <v>109</v>
      </c>
      <c r="C46" s="63">
        <v>0</v>
      </c>
      <c r="D46" s="63">
        <v>0</v>
      </c>
      <c r="E46" s="63">
        <v>0</v>
      </c>
    </row>
    <row r="47" spans="2:29" ht="15.75" customHeight="1">
      <c r="B47" s="32" t="s">
        <v>82</v>
      </c>
      <c r="C47" s="39">
        <f t="shared" ref="C47:E47" si="29">+(C46/(C42+C44+C46))*100</f>
        <v>0</v>
      </c>
      <c r="D47" s="39">
        <f t="shared" si="29"/>
        <v>0</v>
      </c>
      <c r="E47" s="39">
        <f t="shared" si="29"/>
        <v>0</v>
      </c>
      <c r="Z47" s="97" t="s">
        <v>110</v>
      </c>
      <c r="AA47" s="95"/>
      <c r="AB47" s="95"/>
      <c r="AC47" s="96"/>
    </row>
    <row r="48" spans="2:29" ht="15.75" customHeight="1">
      <c r="B48" s="64" t="s">
        <v>111</v>
      </c>
      <c r="C48" s="63"/>
      <c r="D48" s="63"/>
      <c r="E48" s="63"/>
      <c r="Z48" s="14" t="s">
        <v>112</v>
      </c>
      <c r="AA48" s="15">
        <v>2017</v>
      </c>
      <c r="AB48" s="3">
        <v>2018</v>
      </c>
      <c r="AC48" s="3">
        <v>2019</v>
      </c>
    </row>
    <row r="49" spans="2:29" ht="15.75" customHeight="1">
      <c r="B49" s="5" t="s">
        <v>113</v>
      </c>
      <c r="C49" s="63">
        <f t="shared" ref="C49:E49" si="30">+C52+C54+C56</f>
        <v>0</v>
      </c>
      <c r="D49" s="63">
        <f t="shared" si="30"/>
        <v>0</v>
      </c>
      <c r="E49" s="63">
        <f t="shared" si="30"/>
        <v>0</v>
      </c>
      <c r="Z49" s="2" t="s">
        <v>114</v>
      </c>
      <c r="AA49" s="5"/>
      <c r="AB49" s="5"/>
      <c r="AC49" s="5"/>
    </row>
    <row r="50" spans="2:29" ht="15.75" customHeight="1">
      <c r="B50" s="32" t="s">
        <v>82</v>
      </c>
      <c r="C50" s="39" t="e">
        <f>(C49/(C49+D49+E49))*100</f>
        <v>#DIV/0!</v>
      </c>
      <c r="D50" s="39" t="e">
        <f>(D49/(C49+D49+E49))*100</f>
        <v>#DIV/0!</v>
      </c>
      <c r="E50" s="39" t="e">
        <f>(E49/(C49+D49+E49))*100</f>
        <v>#DIV/0!</v>
      </c>
      <c r="Z50" s="25" t="s">
        <v>115</v>
      </c>
      <c r="AA50" s="25">
        <f t="shared" ref="AA50:AC50" si="31">+AA52+AA54</f>
        <v>2</v>
      </c>
      <c r="AB50" s="25">
        <f t="shared" si="31"/>
        <v>2</v>
      </c>
      <c r="AC50" s="25">
        <f t="shared" si="31"/>
        <v>2</v>
      </c>
    </row>
    <row r="51" spans="2:29" ht="15.75" customHeight="1">
      <c r="B51" s="5" t="s">
        <v>116</v>
      </c>
      <c r="C51" s="63">
        <f t="shared" ref="C51:E51" si="32">+C52+C54+C56</f>
        <v>0</v>
      </c>
      <c r="D51" s="63">
        <f t="shared" si="32"/>
        <v>0</v>
      </c>
      <c r="E51" s="63">
        <f t="shared" si="32"/>
        <v>0</v>
      </c>
      <c r="Z51" s="61" t="s">
        <v>82</v>
      </c>
      <c r="AA51" s="65">
        <f t="shared" ref="AA51:AC51" si="33">(AA50/AA50)*100</f>
        <v>100</v>
      </c>
      <c r="AB51" s="65">
        <f t="shared" si="33"/>
        <v>100</v>
      </c>
      <c r="AC51" s="65">
        <f t="shared" si="33"/>
        <v>100</v>
      </c>
    </row>
    <row r="52" spans="2:29" ht="15.75" customHeight="1">
      <c r="B52" s="7" t="s">
        <v>6</v>
      </c>
      <c r="C52" s="63">
        <v>0</v>
      </c>
      <c r="D52" s="63">
        <v>0</v>
      </c>
      <c r="E52" s="63">
        <v>0</v>
      </c>
      <c r="Z52" s="5" t="s">
        <v>117</v>
      </c>
      <c r="AA52" s="5">
        <v>2</v>
      </c>
      <c r="AB52" s="5">
        <v>2</v>
      </c>
      <c r="AC52" s="5">
        <v>2</v>
      </c>
    </row>
    <row r="53" spans="2:29" ht="15.75" customHeight="1">
      <c r="B53" s="32" t="s">
        <v>82</v>
      </c>
      <c r="C53" s="39" t="e">
        <f t="shared" ref="C53:E53" si="34">(C52/(C52+C54+C56))*100</f>
        <v>#DIV/0!</v>
      </c>
      <c r="D53" s="39" t="e">
        <f t="shared" si="34"/>
        <v>#DIV/0!</v>
      </c>
      <c r="E53" s="39" t="e">
        <f t="shared" si="34"/>
        <v>#DIV/0!</v>
      </c>
      <c r="Z53" s="32" t="s">
        <v>82</v>
      </c>
      <c r="AA53" s="49">
        <f t="shared" ref="AA53:AC53" si="35">(AA52/AA50)*100</f>
        <v>100</v>
      </c>
      <c r="AB53" s="49">
        <f t="shared" si="35"/>
        <v>100</v>
      </c>
      <c r="AC53" s="49">
        <f t="shared" si="35"/>
        <v>100</v>
      </c>
    </row>
    <row r="54" spans="2:29" ht="15.75" customHeight="1">
      <c r="B54" s="7" t="s">
        <v>7</v>
      </c>
      <c r="C54" s="63">
        <v>0</v>
      </c>
      <c r="D54" s="63">
        <v>0</v>
      </c>
      <c r="E54" s="63">
        <v>0</v>
      </c>
      <c r="Z54" s="5" t="s">
        <v>118</v>
      </c>
      <c r="AA54" s="5">
        <v>0</v>
      </c>
      <c r="AB54" s="5">
        <v>0</v>
      </c>
      <c r="AC54" s="5">
        <v>0</v>
      </c>
    </row>
    <row r="55" spans="2:29" ht="15.75" customHeight="1">
      <c r="B55" s="32" t="s">
        <v>82</v>
      </c>
      <c r="C55" s="39" t="e">
        <f t="shared" ref="C55:E55" si="36">(C54/(C52+C54+C56))*100</f>
        <v>#DIV/0!</v>
      </c>
      <c r="D55" s="39" t="e">
        <f t="shared" si="36"/>
        <v>#DIV/0!</v>
      </c>
      <c r="E55" s="39" t="e">
        <f t="shared" si="36"/>
        <v>#DIV/0!</v>
      </c>
      <c r="Z55" s="32" t="s">
        <v>82</v>
      </c>
      <c r="AA55" s="49">
        <f t="shared" ref="AA55:AC55" si="37">(AA54/AA50)*100</f>
        <v>0</v>
      </c>
      <c r="AB55" s="49">
        <f t="shared" si="37"/>
        <v>0</v>
      </c>
      <c r="AC55" s="49">
        <f t="shared" si="37"/>
        <v>0</v>
      </c>
    </row>
    <row r="56" spans="2:29" ht="15.75" customHeight="1">
      <c r="B56" s="7" t="s">
        <v>109</v>
      </c>
      <c r="C56" s="63">
        <v>0</v>
      </c>
      <c r="D56" s="63">
        <v>0</v>
      </c>
      <c r="E56" s="63">
        <v>0</v>
      </c>
    </row>
    <row r="57" spans="2:29" ht="15.75" customHeight="1">
      <c r="B57" s="32" t="s">
        <v>82</v>
      </c>
      <c r="C57" s="39" t="e">
        <f t="shared" ref="C57:E57" si="38">(C56/(C52+C54+C56))*100</f>
        <v>#DIV/0!</v>
      </c>
      <c r="D57" s="39" t="e">
        <f t="shared" si="38"/>
        <v>#DIV/0!</v>
      </c>
      <c r="E57" s="39" t="e">
        <f t="shared" si="38"/>
        <v>#DIV/0!</v>
      </c>
      <c r="Z57" s="25" t="s">
        <v>119</v>
      </c>
      <c r="AA57" s="25">
        <v>2</v>
      </c>
      <c r="AB57" s="25">
        <v>2</v>
      </c>
      <c r="AC57" s="25">
        <v>2</v>
      </c>
    </row>
    <row r="58" spans="2:29" ht="15.75" customHeight="1">
      <c r="B58" s="5" t="s">
        <v>120</v>
      </c>
      <c r="C58" s="63">
        <f t="shared" ref="C58:E58" si="39">+C61+C63+C65</f>
        <v>3</v>
      </c>
      <c r="D58" s="63">
        <f t="shared" si="39"/>
        <v>7</v>
      </c>
      <c r="E58" s="63">
        <f t="shared" si="39"/>
        <v>6</v>
      </c>
      <c r="Z58" s="61" t="s">
        <v>82</v>
      </c>
      <c r="AA58" s="65">
        <f t="shared" ref="AA58:AC58" si="40">(AA57/AA50)*100</f>
        <v>100</v>
      </c>
      <c r="AB58" s="65">
        <f t="shared" si="40"/>
        <v>100</v>
      </c>
      <c r="AC58" s="65">
        <f t="shared" si="40"/>
        <v>100</v>
      </c>
    </row>
    <row r="59" spans="2:29" ht="15.75" customHeight="1">
      <c r="B59" s="32" t="s">
        <v>82</v>
      </c>
      <c r="C59" s="39">
        <f>(C58/(C58+D58+E58))*100</f>
        <v>18.75</v>
      </c>
      <c r="D59" s="39">
        <f>(D58/(C58+D58+E58))*100</f>
        <v>43.75</v>
      </c>
      <c r="E59" s="39">
        <f>(E58/(C58+D58+E58))*100</f>
        <v>37.5</v>
      </c>
      <c r="Z59" s="25" t="s">
        <v>121</v>
      </c>
      <c r="AA59" s="25">
        <v>2</v>
      </c>
      <c r="AB59" s="25">
        <v>2</v>
      </c>
      <c r="AC59" s="25">
        <v>2</v>
      </c>
    </row>
    <row r="60" spans="2:29" ht="15.75" customHeight="1">
      <c r="B60" s="70" t="s">
        <v>122</v>
      </c>
      <c r="C60" s="63"/>
      <c r="D60" s="63"/>
      <c r="E60" s="63"/>
      <c r="Z60" s="61" t="s">
        <v>82</v>
      </c>
      <c r="AA60" s="65">
        <f t="shared" ref="AA60:AC60" si="41">(AA59/AA50)*100</f>
        <v>100</v>
      </c>
      <c r="AB60" s="65">
        <f t="shared" si="41"/>
        <v>100</v>
      </c>
      <c r="AC60" s="65">
        <f t="shared" si="41"/>
        <v>100</v>
      </c>
    </row>
    <row r="61" spans="2:29" ht="15.75" customHeight="1">
      <c r="B61" s="7" t="s">
        <v>6</v>
      </c>
      <c r="C61" s="63">
        <v>2</v>
      </c>
      <c r="D61" s="63">
        <v>1</v>
      </c>
      <c r="E61" s="63">
        <v>3</v>
      </c>
      <c r="Z61" s="25" t="s">
        <v>123</v>
      </c>
      <c r="AA61" s="25">
        <v>2</v>
      </c>
      <c r="AB61" s="25">
        <v>2</v>
      </c>
      <c r="AC61" s="25">
        <v>2</v>
      </c>
    </row>
    <row r="62" spans="2:29" ht="15.75" customHeight="1">
      <c r="B62" s="32" t="s">
        <v>82</v>
      </c>
      <c r="C62" s="39">
        <f t="shared" ref="C62:E62" si="42">(C61/(C61+C63+C65))*100</f>
        <v>66.666666666666657</v>
      </c>
      <c r="D62" s="39">
        <f t="shared" si="42"/>
        <v>14.285714285714285</v>
      </c>
      <c r="E62" s="39">
        <f t="shared" si="42"/>
        <v>50</v>
      </c>
      <c r="Z62" s="61" t="s">
        <v>82</v>
      </c>
      <c r="AA62" s="65">
        <f t="shared" ref="AA62:AC62" si="43">(AA61/AA50)*100</f>
        <v>100</v>
      </c>
      <c r="AB62" s="65">
        <f t="shared" si="43"/>
        <v>100</v>
      </c>
      <c r="AC62" s="65">
        <f t="shared" si="43"/>
        <v>100</v>
      </c>
    </row>
    <row r="63" spans="2:29" ht="15.75" customHeight="1">
      <c r="B63" s="7" t="s">
        <v>7</v>
      </c>
      <c r="C63" s="63">
        <v>1</v>
      </c>
      <c r="D63" s="63">
        <v>6</v>
      </c>
      <c r="E63" s="63">
        <v>3</v>
      </c>
    </row>
    <row r="64" spans="2:29" ht="15.75" customHeight="1">
      <c r="B64" s="32" t="s">
        <v>82</v>
      </c>
      <c r="C64" s="39">
        <f t="shared" ref="C64:E64" si="44">(C63/(C61+C63+C65))*100</f>
        <v>33.333333333333329</v>
      </c>
      <c r="D64" s="39">
        <f t="shared" si="44"/>
        <v>85.714285714285708</v>
      </c>
      <c r="E64" s="39">
        <f t="shared" si="44"/>
        <v>50</v>
      </c>
      <c r="Z64" s="5" t="s">
        <v>124</v>
      </c>
      <c r="AA64" s="75">
        <f t="shared" ref="AA64:AC64" si="45">AA66+AA68+AA70</f>
        <v>4583</v>
      </c>
      <c r="AB64" s="75">
        <f t="shared" si="45"/>
        <v>5100</v>
      </c>
      <c r="AC64" s="75">
        <f t="shared" si="45"/>
        <v>5701</v>
      </c>
    </row>
    <row r="65" spans="2:29" ht="15.75" customHeight="1">
      <c r="B65" s="7" t="s">
        <v>109</v>
      </c>
      <c r="C65" s="63">
        <v>0</v>
      </c>
      <c r="D65" s="63">
        <v>0</v>
      </c>
      <c r="E65" s="63">
        <v>0</v>
      </c>
      <c r="Z65" s="32" t="s">
        <v>82</v>
      </c>
      <c r="AA65" s="77">
        <f t="shared" ref="AA65:AC65" si="46">(AA64/AA64)*100</f>
        <v>100</v>
      </c>
      <c r="AB65" s="77">
        <f t="shared" si="46"/>
        <v>100</v>
      </c>
      <c r="AC65" s="77">
        <f t="shared" si="46"/>
        <v>100</v>
      </c>
    </row>
    <row r="66" spans="2:29" ht="15.75" customHeight="1">
      <c r="B66" s="32" t="s">
        <v>82</v>
      </c>
      <c r="C66" s="39">
        <f t="shared" ref="C66:E66" si="47">(C65/(C61+C63+C65))*100</f>
        <v>0</v>
      </c>
      <c r="D66" s="39">
        <f t="shared" si="47"/>
        <v>0</v>
      </c>
      <c r="E66" s="39">
        <f t="shared" si="47"/>
        <v>0</v>
      </c>
      <c r="Z66" s="5" t="s">
        <v>125</v>
      </c>
      <c r="AA66" s="6">
        <v>1560</v>
      </c>
      <c r="AB66" s="6">
        <v>1654</v>
      </c>
      <c r="AC66" s="6">
        <v>1860</v>
      </c>
    </row>
    <row r="67" spans="2:29" ht="15.75" customHeight="1">
      <c r="C67" s="84"/>
      <c r="D67" s="84"/>
      <c r="E67" s="84"/>
      <c r="Z67" s="32" t="s">
        <v>82</v>
      </c>
      <c r="AA67" s="34">
        <f t="shared" ref="AA67:AC67" si="48">(AA66/AA64)*100</f>
        <v>34.038839188304607</v>
      </c>
      <c r="AB67" s="34">
        <f t="shared" si="48"/>
        <v>32.431372549019613</v>
      </c>
      <c r="AC67" s="34">
        <f t="shared" si="48"/>
        <v>32.625855113138044</v>
      </c>
    </row>
    <row r="68" spans="2:29" ht="15.75" customHeight="1">
      <c r="C68" s="84"/>
      <c r="D68" s="84"/>
      <c r="E68" s="84"/>
      <c r="Z68" s="5" t="s">
        <v>126</v>
      </c>
      <c r="AA68" s="6">
        <v>2567</v>
      </c>
      <c r="AB68" s="6">
        <v>2876</v>
      </c>
      <c r="AC68" s="6">
        <v>3256</v>
      </c>
    </row>
    <row r="69" spans="2:29" ht="15.75" customHeight="1">
      <c r="C69" s="84"/>
      <c r="D69" s="84"/>
      <c r="E69" s="84"/>
      <c r="Z69" s="32" t="s">
        <v>82</v>
      </c>
      <c r="AA69" s="34">
        <f t="shared" ref="AA69:AC69" si="49">(AA68/AA64)*100</f>
        <v>56.011346279729437</v>
      </c>
      <c r="AB69" s="34">
        <f t="shared" si="49"/>
        <v>56.392156862745104</v>
      </c>
      <c r="AC69" s="34">
        <f t="shared" si="49"/>
        <v>57.112787230310467</v>
      </c>
    </row>
    <row r="70" spans="2:29" ht="15.75" customHeight="1">
      <c r="Z70" s="5" t="s">
        <v>127</v>
      </c>
      <c r="AA70" s="6">
        <v>456</v>
      </c>
      <c r="AB70" s="6">
        <v>570</v>
      </c>
      <c r="AC70" s="6">
        <v>585</v>
      </c>
    </row>
    <row r="71" spans="2:29" ht="15.75" customHeight="1">
      <c r="Z71" s="32" t="s">
        <v>82</v>
      </c>
      <c r="AA71" s="34">
        <f t="shared" ref="AA71:AC71" si="50">(AA70/AA64)*100</f>
        <v>9.949814531965961</v>
      </c>
      <c r="AB71" s="34">
        <f t="shared" si="50"/>
        <v>11.176470588235295</v>
      </c>
      <c r="AC71" s="34">
        <f t="shared" si="50"/>
        <v>10.261357656551482</v>
      </c>
    </row>
    <row r="72" spans="2:29" ht="15.75" customHeight="1">
      <c r="Z72" s="2" t="s">
        <v>128</v>
      </c>
      <c r="AA72" s="5"/>
      <c r="AB72" s="5"/>
      <c r="AC72" s="5"/>
    </row>
    <row r="73" spans="2:29" ht="15.75" customHeight="1">
      <c r="Z73" s="5" t="s">
        <v>129</v>
      </c>
      <c r="AA73" s="2">
        <f t="shared" ref="AA73:AC73" si="51">AA75+AA77+AA79</f>
        <v>1</v>
      </c>
      <c r="AB73" s="2">
        <f t="shared" si="51"/>
        <v>1</v>
      </c>
      <c r="AC73" s="2">
        <f t="shared" si="51"/>
        <v>1</v>
      </c>
    </row>
    <row r="74" spans="2:29" ht="15.75" customHeight="1">
      <c r="Z74" s="32" t="s">
        <v>82</v>
      </c>
      <c r="AA74" s="42">
        <f t="shared" ref="AA74:AC74" si="52">(AA73/AA73)*100</f>
        <v>100</v>
      </c>
      <c r="AB74" s="42">
        <f t="shared" si="52"/>
        <v>100</v>
      </c>
      <c r="AC74" s="42">
        <f t="shared" si="52"/>
        <v>100</v>
      </c>
    </row>
    <row r="75" spans="2:29" ht="15.75" customHeight="1">
      <c r="Z75" s="5" t="s">
        <v>130</v>
      </c>
      <c r="AA75" s="5">
        <v>0</v>
      </c>
      <c r="AB75" s="5">
        <v>0</v>
      </c>
      <c r="AC75" s="5">
        <v>0</v>
      </c>
    </row>
    <row r="76" spans="2:29" ht="15.75" customHeight="1">
      <c r="Z76" s="32" t="s">
        <v>82</v>
      </c>
      <c r="AA76" s="39">
        <f t="shared" ref="AA76:AC76" si="53">(AA75/AA73)*100</f>
        <v>0</v>
      </c>
      <c r="AB76" s="39">
        <f t="shared" si="53"/>
        <v>0</v>
      </c>
      <c r="AC76" s="39">
        <f t="shared" si="53"/>
        <v>0</v>
      </c>
    </row>
    <row r="77" spans="2:29" ht="15.75" customHeight="1">
      <c r="Z77" s="5" t="s">
        <v>131</v>
      </c>
      <c r="AA77" s="5">
        <v>0</v>
      </c>
      <c r="AB77" s="5">
        <v>0</v>
      </c>
      <c r="AC77" s="5">
        <v>0</v>
      </c>
    </row>
    <row r="78" spans="2:29" ht="15.75" customHeight="1">
      <c r="Z78" s="32" t="s">
        <v>82</v>
      </c>
      <c r="AA78" s="39">
        <f t="shared" ref="AA78:AC78" si="54">(AA77/AA73)*100</f>
        <v>0</v>
      </c>
      <c r="AB78" s="39">
        <f t="shared" si="54"/>
        <v>0</v>
      </c>
      <c r="AC78" s="39">
        <f t="shared" si="54"/>
        <v>0</v>
      </c>
    </row>
    <row r="79" spans="2:29" ht="15.75" customHeight="1">
      <c r="Z79" s="5" t="s">
        <v>132</v>
      </c>
      <c r="AA79" s="5">
        <v>1</v>
      </c>
      <c r="AB79" s="5">
        <v>1</v>
      </c>
      <c r="AC79" s="5">
        <v>1</v>
      </c>
    </row>
    <row r="80" spans="2:29" ht="15.75" customHeight="1">
      <c r="Z80" s="32" t="s">
        <v>82</v>
      </c>
      <c r="AA80" s="39">
        <f t="shared" ref="AA80:AC80" si="55">(AA79/AA73)*100</f>
        <v>100</v>
      </c>
      <c r="AB80" s="39">
        <f t="shared" si="55"/>
        <v>100</v>
      </c>
      <c r="AC80" s="39">
        <f t="shared" si="55"/>
        <v>100</v>
      </c>
    </row>
    <row r="81" spans="26:29" ht="15.75" customHeight="1"/>
    <row r="82" spans="26:29" ht="15.75" customHeight="1">
      <c r="Z82" s="5" t="s">
        <v>133</v>
      </c>
      <c r="AA82" s="6">
        <f t="shared" ref="AA82:AC82" si="56">AA84+AA86+AA88</f>
        <v>56</v>
      </c>
      <c r="AB82" s="6">
        <f t="shared" si="56"/>
        <v>60</v>
      </c>
      <c r="AC82" s="6">
        <f t="shared" si="56"/>
        <v>45</v>
      </c>
    </row>
    <row r="83" spans="26:29" ht="15.75" customHeight="1">
      <c r="Z83" s="32" t="s">
        <v>82</v>
      </c>
      <c r="AA83" s="42">
        <f t="shared" ref="AA83:AC83" si="57">(AA82/AA82)*100</f>
        <v>100</v>
      </c>
      <c r="AB83" s="42">
        <f t="shared" si="57"/>
        <v>100</v>
      </c>
      <c r="AC83" s="42">
        <f t="shared" si="57"/>
        <v>100</v>
      </c>
    </row>
    <row r="84" spans="26:29" ht="15.75" customHeight="1">
      <c r="Z84" s="5" t="s">
        <v>130</v>
      </c>
      <c r="AA84" s="6">
        <v>0</v>
      </c>
      <c r="AB84" s="6">
        <v>0</v>
      </c>
      <c r="AC84" s="6">
        <v>0</v>
      </c>
    </row>
    <row r="85" spans="26:29" ht="15.75" customHeight="1">
      <c r="Z85" s="32" t="s">
        <v>82</v>
      </c>
      <c r="AA85" s="49">
        <f t="shared" ref="AA85:AC85" si="58">(AA84/AA82)*100</f>
        <v>0</v>
      </c>
      <c r="AB85" s="49">
        <f t="shared" si="58"/>
        <v>0</v>
      </c>
      <c r="AC85" s="49">
        <f t="shared" si="58"/>
        <v>0</v>
      </c>
    </row>
    <row r="86" spans="26:29" ht="15.75" customHeight="1">
      <c r="Z86" s="5" t="s">
        <v>131</v>
      </c>
      <c r="AA86" s="6">
        <v>0</v>
      </c>
      <c r="AB86" s="6">
        <v>0</v>
      </c>
      <c r="AC86" s="6">
        <v>0</v>
      </c>
    </row>
    <row r="87" spans="26:29" ht="15.75" customHeight="1">
      <c r="Z87" s="32" t="s">
        <v>82</v>
      </c>
      <c r="AA87" s="49">
        <f t="shared" ref="AA87:AC87" si="59">(AA86/AA82)*100</f>
        <v>0</v>
      </c>
      <c r="AB87" s="49">
        <f t="shared" si="59"/>
        <v>0</v>
      </c>
      <c r="AC87" s="49">
        <f t="shared" si="59"/>
        <v>0</v>
      </c>
    </row>
    <row r="88" spans="26:29" ht="15.75" customHeight="1">
      <c r="Z88" s="5" t="s">
        <v>132</v>
      </c>
      <c r="AA88" s="6">
        <v>56</v>
      </c>
      <c r="AB88" s="6">
        <v>60</v>
      </c>
      <c r="AC88" s="6">
        <v>45</v>
      </c>
    </row>
    <row r="89" spans="26:29" ht="15.75" customHeight="1">
      <c r="Z89" s="32" t="s">
        <v>82</v>
      </c>
      <c r="AA89" s="49">
        <f t="shared" ref="AA89:AC89" si="60">(AA88/AA82)*100</f>
        <v>100</v>
      </c>
      <c r="AB89" s="49">
        <f t="shared" si="60"/>
        <v>100</v>
      </c>
      <c r="AC89" s="49">
        <f t="shared" si="60"/>
        <v>100</v>
      </c>
    </row>
    <row r="90" spans="26:29" ht="15.75" customHeight="1"/>
    <row r="91" spans="26:29" ht="15.75" customHeight="1"/>
    <row r="92" spans="26:29" ht="15.75" customHeight="1"/>
    <row r="93" spans="26:29" ht="15.75" customHeight="1"/>
    <row r="94" spans="26:29" ht="15.75" customHeight="1"/>
    <row r="95" spans="26:29" ht="15.75" customHeight="1"/>
    <row r="96" spans="26:2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J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30" width="13.875" customWidth="1"/>
    <col min="31" max="41" width="9.375" customWidth="1"/>
    <col min="42" max="42" width="14" customWidth="1"/>
    <col min="43" max="63" width="9.375" customWidth="1"/>
    <col min="64" max="64" width="9.375" hidden="1" customWidth="1"/>
    <col min="65" max="82" width="9.375" customWidth="1"/>
    <col min="83" max="85" width="9.375" hidden="1" customWidth="1"/>
    <col min="86" max="166" width="9.375" customWidth="1"/>
  </cols>
  <sheetData>
    <row r="4" spans="1:166" ht="26.25">
      <c r="B4" s="1" t="s">
        <v>0</v>
      </c>
    </row>
    <row r="6" spans="1:166" ht="21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116" t="s">
        <v>28</v>
      </c>
      <c r="AQ6" s="95"/>
      <c r="AR6" s="95"/>
      <c r="AS6" s="95"/>
      <c r="AT6" s="95"/>
      <c r="AU6" s="95"/>
      <c r="AV6" s="95"/>
      <c r="AW6" s="96"/>
    </row>
    <row r="7" spans="1:166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113" t="s">
        <v>31</v>
      </c>
      <c r="AQ7" s="117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18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19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20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</row>
    <row r="8" spans="1:166" ht="41.25" customHeight="1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114" t="s">
        <v>38</v>
      </c>
      <c r="AR8" s="95"/>
      <c r="AS8" s="96"/>
      <c r="AT8" s="114" t="s">
        <v>39</v>
      </c>
      <c r="AU8" s="95"/>
      <c r="AV8" s="96"/>
      <c r="AW8" s="114" t="s">
        <v>40</v>
      </c>
      <c r="AX8" s="95"/>
      <c r="AY8" s="96"/>
      <c r="AZ8" s="114" t="s">
        <v>41</v>
      </c>
      <c r="BA8" s="95"/>
      <c r="BB8" s="96"/>
      <c r="BC8" s="114" t="s">
        <v>42</v>
      </c>
      <c r="BD8" s="95"/>
      <c r="BE8" s="96"/>
      <c r="BF8" s="114" t="s">
        <v>43</v>
      </c>
      <c r="BG8" s="95"/>
      <c r="BH8" s="96"/>
      <c r="BI8" s="114" t="s">
        <v>44</v>
      </c>
      <c r="BJ8" s="95"/>
      <c r="BK8" s="96"/>
      <c r="BL8" s="20" t="s">
        <v>45</v>
      </c>
      <c r="BM8" s="114" t="s">
        <v>46</v>
      </c>
      <c r="BN8" s="95"/>
      <c r="BO8" s="96"/>
      <c r="BP8" s="114" t="s">
        <v>47</v>
      </c>
      <c r="BQ8" s="95"/>
      <c r="BR8" s="96"/>
      <c r="BS8" s="114" t="s">
        <v>48</v>
      </c>
      <c r="BT8" s="95"/>
      <c r="BU8" s="96"/>
      <c r="BV8" s="114" t="s">
        <v>49</v>
      </c>
      <c r="BW8" s="95"/>
      <c r="BX8" s="96"/>
      <c r="BY8" s="114" t="s">
        <v>50</v>
      </c>
      <c r="BZ8" s="95"/>
      <c r="CA8" s="96"/>
      <c r="CB8" s="114" t="s">
        <v>51</v>
      </c>
      <c r="CC8" s="95"/>
      <c r="CD8" s="96"/>
      <c r="CE8" s="114" t="s">
        <v>52</v>
      </c>
      <c r="CF8" s="95"/>
      <c r="CG8" s="96"/>
      <c r="CH8" s="115" t="s">
        <v>53</v>
      </c>
      <c r="CI8" s="95"/>
      <c r="CJ8" s="96"/>
      <c r="CK8" s="114" t="s">
        <v>54</v>
      </c>
      <c r="CL8" s="95"/>
      <c r="CM8" s="96"/>
      <c r="CN8" s="114" t="s">
        <v>55</v>
      </c>
      <c r="CO8" s="95"/>
      <c r="CP8" s="96"/>
      <c r="CQ8" s="114" t="s">
        <v>56</v>
      </c>
      <c r="CR8" s="95"/>
      <c r="CS8" s="96"/>
      <c r="CT8" s="114" t="s">
        <v>57</v>
      </c>
      <c r="CU8" s="95"/>
      <c r="CV8" s="96"/>
      <c r="CW8" s="114" t="s">
        <v>58</v>
      </c>
      <c r="CX8" s="95"/>
      <c r="CY8" s="96"/>
      <c r="CZ8" s="114" t="s">
        <v>59</v>
      </c>
      <c r="DA8" s="95"/>
      <c r="DB8" s="96"/>
      <c r="DC8" s="115" t="s">
        <v>60</v>
      </c>
      <c r="DD8" s="95"/>
      <c r="DE8" s="96"/>
      <c r="DF8" s="114" t="s">
        <v>61</v>
      </c>
      <c r="DG8" s="95"/>
      <c r="DH8" s="96"/>
      <c r="DI8" s="114" t="s">
        <v>62</v>
      </c>
      <c r="DJ8" s="95"/>
      <c r="DK8" s="96"/>
      <c r="DL8" s="114" t="s">
        <v>63</v>
      </c>
      <c r="DM8" s="95"/>
      <c r="DN8" s="96"/>
      <c r="DO8" s="114" t="s">
        <v>64</v>
      </c>
      <c r="DP8" s="95"/>
      <c r="DQ8" s="96"/>
      <c r="DR8" s="114" t="s">
        <v>65</v>
      </c>
      <c r="DS8" s="95"/>
      <c r="DT8" s="96"/>
      <c r="DU8" s="114" t="s">
        <v>66</v>
      </c>
      <c r="DV8" s="95"/>
      <c r="DW8" s="96"/>
      <c r="DX8" s="114" t="s">
        <v>67</v>
      </c>
      <c r="DY8" s="95"/>
      <c r="DZ8" s="96"/>
      <c r="EA8" s="114" t="s">
        <v>68</v>
      </c>
      <c r="EB8" s="95"/>
      <c r="EC8" s="96"/>
      <c r="ED8" s="114" t="s">
        <v>69</v>
      </c>
      <c r="EE8" s="95"/>
      <c r="EF8" s="96"/>
      <c r="EG8" s="114" t="s">
        <v>70</v>
      </c>
      <c r="EH8" s="95"/>
      <c r="EI8" s="96"/>
      <c r="EJ8" s="114" t="s">
        <v>71</v>
      </c>
      <c r="EK8" s="95"/>
      <c r="EL8" s="96"/>
      <c r="EM8" s="114" t="s">
        <v>72</v>
      </c>
      <c r="EN8" s="95"/>
      <c r="EO8" s="96"/>
      <c r="EP8" s="115" t="s">
        <v>73</v>
      </c>
      <c r="EQ8" s="95"/>
      <c r="ER8" s="96"/>
      <c r="ES8" s="114" t="s">
        <v>74</v>
      </c>
      <c r="ET8" s="95"/>
      <c r="EU8" s="96"/>
      <c r="EV8" s="114" t="s">
        <v>75</v>
      </c>
      <c r="EW8" s="95"/>
      <c r="EX8" s="96"/>
      <c r="EY8" s="114" t="s">
        <v>76</v>
      </c>
      <c r="EZ8" s="95"/>
      <c r="FA8" s="96"/>
      <c r="FB8" s="114" t="s">
        <v>77</v>
      </c>
      <c r="FC8" s="95"/>
      <c r="FD8" s="96"/>
      <c r="FE8" s="114" t="s">
        <v>78</v>
      </c>
      <c r="FF8" s="95"/>
      <c r="FG8" s="96"/>
      <c r="FH8" s="115" t="s">
        <v>79</v>
      </c>
      <c r="FI8" s="95"/>
      <c r="FJ8" s="96"/>
    </row>
    <row r="9" spans="1:166">
      <c r="B9" s="5" t="s">
        <v>4</v>
      </c>
      <c r="C9" s="6">
        <f t="shared" ref="C9:E9" si="0">C12+C14</f>
        <v>23869</v>
      </c>
      <c r="D9" s="6">
        <f t="shared" si="0"/>
        <v>24610</v>
      </c>
      <c r="E9" s="6">
        <f t="shared" si="0"/>
        <v>25373</v>
      </c>
      <c r="H9" s="5" t="s">
        <v>80</v>
      </c>
      <c r="I9" s="6">
        <v>9</v>
      </c>
      <c r="J9" s="6">
        <v>9</v>
      </c>
      <c r="K9" s="6">
        <v>9</v>
      </c>
      <c r="Z9" s="2" t="s">
        <v>81</v>
      </c>
      <c r="AA9" s="93"/>
      <c r="AB9" s="93"/>
      <c r="AC9" s="93"/>
      <c r="AP9" s="93"/>
      <c r="AQ9" s="22">
        <v>2017</v>
      </c>
      <c r="AR9" s="22">
        <v>2018</v>
      </c>
      <c r="AS9" s="24">
        <v>2019</v>
      </c>
      <c r="AT9" s="22">
        <v>2017</v>
      </c>
      <c r="AU9" s="22">
        <v>2018</v>
      </c>
      <c r="AV9" s="24">
        <v>2019</v>
      </c>
      <c r="AW9" s="22">
        <v>2017</v>
      </c>
      <c r="AX9" s="22">
        <v>2018</v>
      </c>
      <c r="AY9" s="24">
        <v>2019</v>
      </c>
      <c r="AZ9" s="22">
        <v>2017</v>
      </c>
      <c r="BA9" s="22">
        <v>2018</v>
      </c>
      <c r="BB9" s="24">
        <v>2019</v>
      </c>
      <c r="BC9" s="22">
        <v>2017</v>
      </c>
      <c r="BD9" s="22">
        <v>2018</v>
      </c>
      <c r="BE9" s="24">
        <v>2019</v>
      </c>
      <c r="BF9" s="22">
        <v>2017</v>
      </c>
      <c r="BG9" s="22">
        <v>2018</v>
      </c>
      <c r="BH9" s="24">
        <v>2019</v>
      </c>
      <c r="BI9" s="22">
        <v>2017</v>
      </c>
      <c r="BJ9" s="22">
        <v>2018</v>
      </c>
      <c r="BK9" s="24">
        <v>2019</v>
      </c>
      <c r="BL9" s="27"/>
      <c r="BM9" s="22">
        <v>2017</v>
      </c>
      <c r="BN9" s="22">
        <v>2018</v>
      </c>
      <c r="BO9" s="24">
        <v>2019</v>
      </c>
      <c r="BP9" s="22">
        <v>2017</v>
      </c>
      <c r="BQ9" s="22">
        <v>2018</v>
      </c>
      <c r="BR9" s="24">
        <v>2019</v>
      </c>
      <c r="BS9" s="22">
        <v>2017</v>
      </c>
      <c r="BT9" s="22">
        <v>2018</v>
      </c>
      <c r="BU9" s="24">
        <v>2019</v>
      </c>
      <c r="BV9" s="22">
        <v>2017</v>
      </c>
      <c r="BW9" s="22">
        <v>2018</v>
      </c>
      <c r="BX9" s="24">
        <v>2019</v>
      </c>
      <c r="BY9" s="22">
        <v>2017</v>
      </c>
      <c r="BZ9" s="22">
        <v>2018</v>
      </c>
      <c r="CA9" s="24">
        <v>2019</v>
      </c>
      <c r="CB9" s="22">
        <v>2017</v>
      </c>
      <c r="CC9" s="22">
        <v>2018</v>
      </c>
      <c r="CD9" s="24">
        <v>2019</v>
      </c>
      <c r="CE9" s="22">
        <v>2017</v>
      </c>
      <c r="CF9" s="22">
        <v>2018</v>
      </c>
      <c r="CG9" s="24">
        <v>2019</v>
      </c>
      <c r="CH9" s="22">
        <v>2017</v>
      </c>
      <c r="CI9" s="22">
        <v>2018</v>
      </c>
      <c r="CJ9" s="24">
        <v>2019</v>
      </c>
      <c r="CK9" s="22">
        <v>2017</v>
      </c>
      <c r="CL9" s="22">
        <v>2018</v>
      </c>
      <c r="CM9" s="24">
        <v>2019</v>
      </c>
      <c r="CN9" s="22">
        <v>2017</v>
      </c>
      <c r="CO9" s="22">
        <v>2018</v>
      </c>
      <c r="CP9" s="24">
        <v>2019</v>
      </c>
      <c r="CQ9" s="22">
        <v>2017</v>
      </c>
      <c r="CR9" s="22">
        <v>2018</v>
      </c>
      <c r="CS9" s="24">
        <v>2019</v>
      </c>
      <c r="CT9" s="22">
        <v>2017</v>
      </c>
      <c r="CU9" s="22">
        <v>2018</v>
      </c>
      <c r="CV9" s="24">
        <v>2019</v>
      </c>
      <c r="CW9" s="22">
        <v>2017</v>
      </c>
      <c r="CX9" s="22">
        <v>2018</v>
      </c>
      <c r="CY9" s="24">
        <v>2019</v>
      </c>
      <c r="CZ9" s="22">
        <v>2017</v>
      </c>
      <c r="DA9" s="22">
        <v>2018</v>
      </c>
      <c r="DB9" s="24">
        <v>2019</v>
      </c>
      <c r="DC9" s="22">
        <v>2017</v>
      </c>
      <c r="DD9" s="22">
        <v>2018</v>
      </c>
      <c r="DE9" s="24">
        <v>2019</v>
      </c>
      <c r="DF9" s="22">
        <v>2017</v>
      </c>
      <c r="DG9" s="22">
        <v>2018</v>
      </c>
      <c r="DH9" s="24">
        <v>2019</v>
      </c>
      <c r="DI9" s="22">
        <v>2017</v>
      </c>
      <c r="DJ9" s="22">
        <v>2018</v>
      </c>
      <c r="DK9" s="24">
        <v>2019</v>
      </c>
      <c r="DL9" s="22">
        <v>2017</v>
      </c>
      <c r="DM9" s="22">
        <v>2018</v>
      </c>
      <c r="DN9" s="24">
        <v>2019</v>
      </c>
      <c r="DO9" s="22">
        <v>2017</v>
      </c>
      <c r="DP9" s="22">
        <v>2018</v>
      </c>
      <c r="DQ9" s="24">
        <v>2019</v>
      </c>
      <c r="DR9" s="22">
        <v>2017</v>
      </c>
      <c r="DS9" s="22">
        <v>2018</v>
      </c>
      <c r="DT9" s="24">
        <v>2019</v>
      </c>
      <c r="DU9" s="22">
        <v>2017</v>
      </c>
      <c r="DV9" s="22">
        <v>2018</v>
      </c>
      <c r="DW9" s="24">
        <v>2019</v>
      </c>
      <c r="DX9" s="22">
        <v>2017</v>
      </c>
      <c r="DY9" s="22">
        <v>2018</v>
      </c>
      <c r="DZ9" s="24">
        <v>2019</v>
      </c>
      <c r="EA9" s="22">
        <v>2017</v>
      </c>
      <c r="EB9" s="22">
        <v>2018</v>
      </c>
      <c r="EC9" s="24">
        <v>2019</v>
      </c>
      <c r="ED9" s="22">
        <v>2017</v>
      </c>
      <c r="EE9" s="22">
        <v>2018</v>
      </c>
      <c r="EF9" s="24">
        <v>2019</v>
      </c>
      <c r="EG9" s="22">
        <v>2017</v>
      </c>
      <c r="EH9" s="22">
        <v>2018</v>
      </c>
      <c r="EI9" s="24">
        <v>2019</v>
      </c>
      <c r="EJ9" s="22">
        <v>2017</v>
      </c>
      <c r="EK9" s="22">
        <v>2018</v>
      </c>
      <c r="EL9" s="24">
        <v>2019</v>
      </c>
      <c r="EM9" s="22">
        <v>2017</v>
      </c>
      <c r="EN9" s="22">
        <v>2018</v>
      </c>
      <c r="EO9" s="24">
        <v>2019</v>
      </c>
      <c r="EP9" s="22">
        <v>2017</v>
      </c>
      <c r="EQ9" s="22">
        <v>2018</v>
      </c>
      <c r="ER9" s="24">
        <v>2019</v>
      </c>
      <c r="ES9" s="22">
        <v>2017</v>
      </c>
      <c r="ET9" s="22">
        <v>2018</v>
      </c>
      <c r="EU9" s="24">
        <v>2019</v>
      </c>
      <c r="EV9" s="22">
        <v>2017</v>
      </c>
      <c r="EW9" s="22">
        <v>2018</v>
      </c>
      <c r="EX9" s="24">
        <v>2019</v>
      </c>
      <c r="EY9" s="22">
        <v>2017</v>
      </c>
      <c r="EZ9" s="22">
        <v>2018</v>
      </c>
      <c r="FA9" s="24">
        <v>2019</v>
      </c>
      <c r="FB9" s="22">
        <v>2017</v>
      </c>
      <c r="FC9" s="22">
        <v>2018</v>
      </c>
      <c r="FD9" s="24">
        <v>2019</v>
      </c>
      <c r="FE9" s="22">
        <v>2017</v>
      </c>
      <c r="FF9" s="22">
        <v>2018</v>
      </c>
      <c r="FG9" s="24">
        <v>2019</v>
      </c>
      <c r="FH9" s="22">
        <v>2017</v>
      </c>
      <c r="FI9" s="22">
        <v>2018</v>
      </c>
      <c r="FJ9" s="24">
        <v>2019</v>
      </c>
    </row>
    <row r="10" spans="1:166">
      <c r="B10" s="32" t="s">
        <v>82</v>
      </c>
      <c r="C10" s="33">
        <f>(C9/(C9+D9+E9))*100</f>
        <v>32.320045496398201</v>
      </c>
      <c r="D10" s="33">
        <f>(D9/(C9+D9+E9))*100</f>
        <v>33.323403563884526</v>
      </c>
      <c r="E10" s="34">
        <f>(E9/(C9+D9+E9))*100</f>
        <v>34.356550939717273</v>
      </c>
      <c r="H10" s="5" t="s">
        <v>83</v>
      </c>
      <c r="I10" s="6">
        <v>8598</v>
      </c>
      <c r="J10" s="6">
        <v>8025</v>
      </c>
      <c r="K10" s="6">
        <v>7914</v>
      </c>
      <c r="Z10" s="5" t="s">
        <v>84</v>
      </c>
      <c r="AA10" s="50">
        <v>10793448388</v>
      </c>
      <c r="AB10" s="50">
        <v>10559669521</v>
      </c>
      <c r="AC10" s="50">
        <v>9816232145</v>
      </c>
      <c r="AP10" s="5" t="s">
        <v>136</v>
      </c>
      <c r="AQ10" s="5">
        <v>16</v>
      </c>
      <c r="AR10" s="5">
        <v>31</v>
      </c>
      <c r="AS10" s="5">
        <v>48</v>
      </c>
      <c r="AT10" s="5">
        <v>15</v>
      </c>
      <c r="AU10" s="5">
        <v>29</v>
      </c>
      <c r="AV10" s="5">
        <v>48</v>
      </c>
      <c r="AW10" s="5">
        <v>1</v>
      </c>
      <c r="AX10" s="5">
        <v>2</v>
      </c>
      <c r="AY10" s="5">
        <v>0</v>
      </c>
      <c r="AZ10" s="5">
        <v>16</v>
      </c>
      <c r="BA10" s="5">
        <v>31</v>
      </c>
      <c r="BB10" s="5">
        <v>48</v>
      </c>
      <c r="BC10" s="5">
        <v>0</v>
      </c>
      <c r="BD10" s="5">
        <v>0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36"/>
      <c r="BM10" s="5">
        <v>38675434</v>
      </c>
      <c r="BN10" s="5">
        <v>103624968</v>
      </c>
      <c r="BO10" s="5">
        <v>78800000</v>
      </c>
      <c r="BP10" s="5">
        <v>168000000</v>
      </c>
      <c r="BQ10" s="5">
        <v>87800000</v>
      </c>
      <c r="BR10" s="5">
        <v>0</v>
      </c>
      <c r="BS10" s="5">
        <v>206675434</v>
      </c>
      <c r="BT10" s="5">
        <v>191424968</v>
      </c>
      <c r="BU10" s="5">
        <v>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/>
      <c r="CF10" s="5"/>
      <c r="CG10" s="5"/>
      <c r="CH10" s="5">
        <v>80</v>
      </c>
      <c r="CI10" s="5">
        <v>77</v>
      </c>
      <c r="CJ10" s="5">
        <v>77</v>
      </c>
      <c r="CK10" s="5">
        <v>1</v>
      </c>
      <c r="CL10" s="5">
        <v>2</v>
      </c>
      <c r="CM10" s="5">
        <v>3</v>
      </c>
      <c r="CN10" s="5">
        <v>1</v>
      </c>
      <c r="CO10" s="5">
        <v>2</v>
      </c>
      <c r="CP10" s="5">
        <v>3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7</v>
      </c>
      <c r="DD10" s="5">
        <v>10</v>
      </c>
      <c r="DE10" s="5">
        <v>5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/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0</v>
      </c>
      <c r="ET10" s="5">
        <v>0</v>
      </c>
      <c r="EU10" s="5">
        <v>0</v>
      </c>
      <c r="EV10" s="5">
        <v>0</v>
      </c>
      <c r="EW10" s="5">
        <v>0</v>
      </c>
      <c r="EX10" s="5">
        <v>0</v>
      </c>
      <c r="EY10" s="5">
        <v>0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0</v>
      </c>
      <c r="FJ10" s="5">
        <v>0</v>
      </c>
    </row>
    <row r="11" spans="1:166" ht="15.75">
      <c r="B11" s="5" t="s">
        <v>5</v>
      </c>
      <c r="C11" s="5"/>
      <c r="D11" s="5"/>
      <c r="E11" s="5"/>
      <c r="H11" s="32" t="s">
        <v>82</v>
      </c>
      <c r="I11" s="39">
        <f>(I10/(I10+J10+K10))*100</f>
        <v>35.040958552390265</v>
      </c>
      <c r="J11" s="41">
        <f>(J10/(I10+J10+K10))*100</f>
        <v>32.705709744467541</v>
      </c>
      <c r="K11" s="41">
        <f>(K10/(I10+J10+K10))*100</f>
        <v>32.253331703142187</v>
      </c>
      <c r="Z11" s="32" t="s">
        <v>82</v>
      </c>
      <c r="AA11" s="42">
        <f t="shared" ref="AA11:AC11" si="1">(AA10/AA10)*100</f>
        <v>100</v>
      </c>
      <c r="AB11" s="42">
        <f t="shared" si="1"/>
        <v>100</v>
      </c>
      <c r="AC11" s="42">
        <f t="shared" si="1"/>
        <v>100</v>
      </c>
      <c r="AP11" s="43" t="s">
        <v>82</v>
      </c>
      <c r="AQ11" s="45">
        <f>(AQ10/(AQ10+AR10+AS10))*100</f>
        <v>16.842105263157894</v>
      </c>
      <c r="AR11" s="45">
        <f>(AR10/(AQ10+AR10+AS10))*100</f>
        <v>32.631578947368425</v>
      </c>
      <c r="AS11" s="45">
        <f>(AS10/(AQ10+AR10+AS10))*100</f>
        <v>50.526315789473685</v>
      </c>
      <c r="AT11" s="45">
        <f>(AT10/(AT10+AU10+AV10))*100</f>
        <v>16.304347826086957</v>
      </c>
      <c r="AU11" s="45">
        <f>(AU10/(AT10+AU10+AV10))*100</f>
        <v>31.521739130434785</v>
      </c>
      <c r="AV11" s="45">
        <f>(AV10/(AT10+AU10+AV10))*100</f>
        <v>52.173913043478258</v>
      </c>
      <c r="AW11" s="45">
        <f>(AW10/(AW10+AX10+AY10))*100</f>
        <v>33.333333333333329</v>
      </c>
      <c r="AX11" s="45">
        <f>(AX10/(AW10+AX10+AY10))*100</f>
        <v>66.666666666666657</v>
      </c>
      <c r="AY11" s="45">
        <f>(AY10/(AW10+AX10+AY10))*100</f>
        <v>0</v>
      </c>
      <c r="AZ11" s="45">
        <f>(AZ10/(AZ10+BA10+BB10))*100</f>
        <v>16.842105263157894</v>
      </c>
      <c r="BA11" s="45">
        <f>(BA10/(AZ10+BA10+BB10))*100</f>
        <v>32.631578947368425</v>
      </c>
      <c r="BB11" s="45">
        <f>(BB10/(AZ10+BA10+BB10))*100</f>
        <v>50.526315789473685</v>
      </c>
      <c r="BC11" s="45" t="e">
        <f>(BC10/(BC10+BD10+BE10))*100</f>
        <v>#DIV/0!</v>
      </c>
      <c r="BD11" s="45" t="e">
        <f>(BD10/(BC10+BD10+BE10))*100</f>
        <v>#DIV/0!</v>
      </c>
      <c r="BE11" s="45" t="e">
        <f>(BE10/(BC10+BD10+BE10))*100</f>
        <v>#DIV/0!</v>
      </c>
      <c r="BF11" s="45" t="e">
        <f>(BF10/(BF10+BG10+BH10))*100</f>
        <v>#DIV/0!</v>
      </c>
      <c r="BG11" s="45" t="e">
        <f>(BG10/(BF10+BG10+BH10))*100</f>
        <v>#DIV/0!</v>
      </c>
      <c r="BH11" s="45" t="e">
        <f>(BH10/(BF10+BG10+BH10))*100</f>
        <v>#DIV/0!</v>
      </c>
      <c r="BI11" s="45" t="e">
        <f>(BI10/(BI10+BJ10+BK10))*100</f>
        <v>#DIV/0!</v>
      </c>
      <c r="BJ11" s="45" t="e">
        <f>(BJ10/(BI10+BJ10+BK10))*100</f>
        <v>#DIV/0!</v>
      </c>
      <c r="BK11" s="45" t="e">
        <f>(BK10/(BI10+BJ10+BK10))*100</f>
        <v>#DIV/0!</v>
      </c>
      <c r="BL11" s="47"/>
      <c r="BM11" s="45">
        <f>(BM10/(BM10+BN10+BO10))*100</f>
        <v>17.492249516579349</v>
      </c>
      <c r="BN11" s="45">
        <f>(BN10/(BM10+BN10+BO10))*100</f>
        <v>46.86783337463131</v>
      </c>
      <c r="BO11" s="45">
        <f>(BO10/(BM10+BN10+BO10))*100</f>
        <v>35.639917108789341</v>
      </c>
      <c r="BP11" s="45">
        <f>(BP10/(BP10+BQ10+BR10))*100</f>
        <v>65.67630961688819</v>
      </c>
      <c r="BQ11" s="45">
        <f>(BQ10/(BP10+BQ10+BR10))*100</f>
        <v>34.323690383111803</v>
      </c>
      <c r="BR11" s="45">
        <f>(BR10/(BP10+BQ10+BR10))*100</f>
        <v>0</v>
      </c>
      <c r="BS11" s="45">
        <f>(BS10/(BS10+BT10+BU10))*100</f>
        <v>51.915404496376269</v>
      </c>
      <c r="BT11" s="45">
        <f>(BT10/(BS10+BT10+BU10))*100</f>
        <v>48.084595503623731</v>
      </c>
      <c r="BU11" s="45">
        <f>(BU10/(BS10+BT10+BU10))*100</f>
        <v>0</v>
      </c>
      <c r="BV11" s="45" t="e">
        <f>(BV10/(BV10+BW10+BX10))*100</f>
        <v>#DIV/0!</v>
      </c>
      <c r="BW11" s="45" t="e">
        <f>(BW10/(BV10+BW10+BX10))*100</f>
        <v>#DIV/0!</v>
      </c>
      <c r="BX11" s="45" t="e">
        <f>(BX10/(BV10+BW10+BX10))*100</f>
        <v>#DIV/0!</v>
      </c>
      <c r="BY11" s="45" t="e">
        <f>(BY10/(BY10+BZ10+CA10))*100</f>
        <v>#DIV/0!</v>
      </c>
      <c r="BZ11" s="45" t="e">
        <f>(BZ10/(BY10+BZ10+CA10))*100</f>
        <v>#DIV/0!</v>
      </c>
      <c r="CA11" s="45" t="e">
        <f>(CA10/(BY10+BZ10+CA10))*100</f>
        <v>#DIV/0!</v>
      </c>
      <c r="CB11" s="45" t="e">
        <f>(CB10/(CB10+CC10+CD10))*100</f>
        <v>#DIV/0!</v>
      </c>
      <c r="CC11" s="45" t="e">
        <f>(CC10/(CB10+CC10+CD10))*100</f>
        <v>#DIV/0!</v>
      </c>
      <c r="CD11" s="45" t="e">
        <f>(CD10/(CB10+CC10+CD10))*100</f>
        <v>#DIV/0!</v>
      </c>
      <c r="CE11" s="45" t="e">
        <f>(CE10/(CE10+CF10+CG10))*100</f>
        <v>#DIV/0!</v>
      </c>
      <c r="CF11" s="45" t="e">
        <f>(CF10/(CE10+CF10+CG10))*100</f>
        <v>#DIV/0!</v>
      </c>
      <c r="CG11" s="45" t="e">
        <f>(CG10/(CE10+CF10+CG10))*100</f>
        <v>#DIV/0!</v>
      </c>
      <c r="CH11" s="45">
        <f>(CH10/(CH10+CI10+CJ10))*100</f>
        <v>34.188034188034187</v>
      </c>
      <c r="CI11" s="45">
        <f>(CI10/(CH10+CI10+CJ10))*100</f>
        <v>32.905982905982903</v>
      </c>
      <c r="CJ11" s="45">
        <f>(CJ10/(CH10+CI10+CJ10))*100</f>
        <v>32.905982905982903</v>
      </c>
      <c r="CK11" s="45">
        <f>(CK10/(CK10+CL10+CM10))*100</f>
        <v>16.666666666666664</v>
      </c>
      <c r="CL11" s="45">
        <f>(CL10/(CK10+CL10+CM10))*100</f>
        <v>33.333333333333329</v>
      </c>
      <c r="CM11" s="45">
        <f>(CM10/(CK10+CL10+CM10))*100</f>
        <v>50</v>
      </c>
      <c r="CN11" s="45">
        <f>(CN10/(CN10+CO10+CP10))*100</f>
        <v>16.666666666666664</v>
      </c>
      <c r="CO11" s="45">
        <f>(CO10/(CN10+CO10+CP10))*100</f>
        <v>33.333333333333329</v>
      </c>
      <c r="CP11" s="45">
        <f>(CP10/(CN10+CO10+CP10))*100</f>
        <v>50</v>
      </c>
      <c r="CQ11" s="45" t="e">
        <f>(CQ10/(CQ10+CR10+CS10))*100</f>
        <v>#DIV/0!</v>
      </c>
      <c r="CR11" s="45" t="e">
        <f>(CR10/(CQ10+CR10+CS10))*100</f>
        <v>#DIV/0!</v>
      </c>
      <c r="CS11" s="45" t="e">
        <f>(CS10/(CQ10+CR10+CS10))*100</f>
        <v>#DIV/0!</v>
      </c>
      <c r="CT11" s="45" t="e">
        <f>(CT10/(CT10+CU10+CV10))*100</f>
        <v>#DIV/0!</v>
      </c>
      <c r="CU11" s="45" t="e">
        <f>(CU10/(CT10+CU10+CV10))*100</f>
        <v>#DIV/0!</v>
      </c>
      <c r="CV11" s="45" t="e">
        <f>(CV10/(CT10+CU10+CV10))*100</f>
        <v>#DIV/0!</v>
      </c>
      <c r="CW11" s="45" t="e">
        <f>(CW10/(CW10+CX10+CY10))*100</f>
        <v>#DIV/0!</v>
      </c>
      <c r="CX11" s="45" t="e">
        <f>(CX10/(CW10+CX10+CY10))*100</f>
        <v>#DIV/0!</v>
      </c>
      <c r="CY11" s="45" t="e">
        <f>(CY10/(CW10+CX10+CY10))*100</f>
        <v>#DIV/0!</v>
      </c>
      <c r="CZ11" s="45" t="e">
        <f>(CZ10/(CZ10+DA10+DB10))*100</f>
        <v>#DIV/0!</v>
      </c>
      <c r="DA11" s="45" t="e">
        <f>(DA10/(CZ10+DA10+DB10))*100</f>
        <v>#DIV/0!</v>
      </c>
      <c r="DB11" s="45" t="e">
        <f>(DB10/(CZ10+DA10+DB10))*100</f>
        <v>#DIV/0!</v>
      </c>
      <c r="DC11" s="45">
        <f>(DC10/(DC10+DD10+DE10))*100</f>
        <v>31.818181818181817</v>
      </c>
      <c r="DD11" s="45">
        <f>(DD10/(DC10+DD10+DE10))*100</f>
        <v>45.454545454545453</v>
      </c>
      <c r="DE11" s="45">
        <f>(DE10/(DC10+DD10+DE10))*100</f>
        <v>22.727272727272727</v>
      </c>
      <c r="DF11" s="45" t="e">
        <f>(DF10/(DF10+DG10+DH10))*100</f>
        <v>#DIV/0!</v>
      </c>
      <c r="DG11" s="45" t="e">
        <f>(DG10/(DF10+DG10+DH10))*100</f>
        <v>#DIV/0!</v>
      </c>
      <c r="DH11" s="45" t="e">
        <f>(DH10/(DF10+DG10+DH10))*100</f>
        <v>#DIV/0!</v>
      </c>
      <c r="DI11" s="45" t="e">
        <f>(DI10/(DI10+DJ10+DK10))*100</f>
        <v>#DIV/0!</v>
      </c>
      <c r="DJ11" s="45" t="e">
        <f>(DJ10/(DI10+DJ10+DK10))*100</f>
        <v>#DIV/0!</v>
      </c>
      <c r="DK11" s="45" t="e">
        <f>(DK10/(DI10+DJ10+DK10))*100</f>
        <v>#DIV/0!</v>
      </c>
      <c r="DL11" s="45" t="e">
        <f>(DL10/(DL10+DM10+DN10))*100</f>
        <v>#DIV/0!</v>
      </c>
      <c r="DM11" s="45" t="e">
        <f>(DM10/(DL10+DM10+DN10))*100</f>
        <v>#DIV/0!</v>
      </c>
      <c r="DN11" s="45" t="e">
        <f>(DN10/(DL10+DM10+DN10))*100</f>
        <v>#DIV/0!</v>
      </c>
      <c r="DO11" s="45" t="e">
        <f>(DO10/(DO10+DP10+DQ10))*100</f>
        <v>#DIV/0!</v>
      </c>
      <c r="DP11" s="45" t="e">
        <f>(DP10/(DO10+DP10+DQ10))*100</f>
        <v>#DIV/0!</v>
      </c>
      <c r="DQ11" s="45" t="e">
        <f>(DQ10/(DO10+DP10+DQ10))*100</f>
        <v>#DIV/0!</v>
      </c>
      <c r="DR11" s="45" t="e">
        <f>(DR10/(DR10+DS10+DT10))*100</f>
        <v>#DIV/0!</v>
      </c>
      <c r="DS11" s="45" t="e">
        <f>(DS10/(DR10+DS10+DT10))*100</f>
        <v>#DIV/0!</v>
      </c>
      <c r="DT11" s="45" t="e">
        <f>(DT10/(DR10+DS10+DT10))*100</f>
        <v>#DIV/0!</v>
      </c>
      <c r="DU11" s="45" t="e">
        <f>(DU10/(DU10+DV10+DW10))*100</f>
        <v>#DIV/0!</v>
      </c>
      <c r="DV11" s="45" t="e">
        <f>(DV10/(DU10+DV10+DW10))*100</f>
        <v>#DIV/0!</v>
      </c>
      <c r="DW11" s="45" t="e">
        <f>(DW10/(DU10+DV10+DW10))*100</f>
        <v>#DIV/0!</v>
      </c>
      <c r="DX11" s="45" t="e">
        <f>(DX10/(DX10+DY10+DZ10))*100</f>
        <v>#DIV/0!</v>
      </c>
      <c r="DY11" s="45" t="e">
        <f>(DY10/(DX10+DY10+DZ10))*100</f>
        <v>#DIV/0!</v>
      </c>
      <c r="DZ11" s="45" t="e">
        <f>(DZ10/(DX10+DY10+DZ10))*100</f>
        <v>#DIV/0!</v>
      </c>
      <c r="EA11" s="45" t="e">
        <f>(EA10/(EA10+EB10+EC10))*100</f>
        <v>#DIV/0!</v>
      </c>
      <c r="EB11" s="45" t="e">
        <f>(EB10/(EA10+EB10+EC10))*100</f>
        <v>#DIV/0!</v>
      </c>
      <c r="EC11" s="45" t="e">
        <f>(EC10/(EA10+EB10+EC10))*100</f>
        <v>#DIV/0!</v>
      </c>
      <c r="ED11" s="45" t="e">
        <f>(ED10/(ED10+EE10+EF10))*100</f>
        <v>#DIV/0!</v>
      </c>
      <c r="EE11" s="45" t="e">
        <f>(EE10/(ED10+EE10+EF10))*100</f>
        <v>#DIV/0!</v>
      </c>
      <c r="EF11" s="45" t="e">
        <f>(EF10/(ED10+EE10+EF10))*100</f>
        <v>#DIV/0!</v>
      </c>
      <c r="EG11" s="45" t="e">
        <f>(EG10/(EG10+EH10+EI10))*100</f>
        <v>#DIV/0!</v>
      </c>
      <c r="EH11" s="45" t="e">
        <f>(EH10/(EG10+EH10+EI10))*100</f>
        <v>#DIV/0!</v>
      </c>
      <c r="EI11" s="45" t="e">
        <f>(EI10/(EG10+EH10+EI10))*100</f>
        <v>#DIV/0!</v>
      </c>
      <c r="EJ11" s="45" t="e">
        <f>(EJ10/(EJ10+EK10+EL10))*100</f>
        <v>#DIV/0!</v>
      </c>
      <c r="EK11" s="45" t="e">
        <f>(EK10/(EJ10+EK10+EL10))*100</f>
        <v>#DIV/0!</v>
      </c>
      <c r="EL11" s="45" t="e">
        <f>(EL10/(EJ10+EK10+EL10))*100</f>
        <v>#DIV/0!</v>
      </c>
      <c r="EM11" s="45" t="e">
        <f>(EM10/(EM10+EN10+EO10))*100</f>
        <v>#DIV/0!</v>
      </c>
      <c r="EN11" s="45" t="e">
        <f>(EN10/(EM10+EN10+EO10))*100</f>
        <v>#DIV/0!</v>
      </c>
      <c r="EO11" s="45" t="e">
        <f>(EO10/(EM10+EN10+EO10))*100</f>
        <v>#DIV/0!</v>
      </c>
      <c r="EP11" s="45" t="e">
        <f>(EP10/(EP10+EQ10+ER10))*100</f>
        <v>#DIV/0!</v>
      </c>
      <c r="EQ11" s="45" t="e">
        <f>(EQ10/(EP10+EQ10+ER10))*100</f>
        <v>#DIV/0!</v>
      </c>
      <c r="ER11" s="45" t="e">
        <f>(ER10/(EP10+EQ10+ER10))*100</f>
        <v>#DIV/0!</v>
      </c>
      <c r="ES11" s="45" t="e">
        <f>(ES10/(ES10+ET10+EU10))*100</f>
        <v>#DIV/0!</v>
      </c>
      <c r="ET11" s="45" t="e">
        <f>(ET10/(ES10+ET10+EU10))*100</f>
        <v>#DIV/0!</v>
      </c>
      <c r="EU11" s="45" t="e">
        <f>(EU10/(ES10+ET10+EU10))*100</f>
        <v>#DIV/0!</v>
      </c>
      <c r="EV11" s="45" t="e">
        <f>(EV10/(EV10+EW10+EX10))*100</f>
        <v>#DIV/0!</v>
      </c>
      <c r="EW11" s="45" t="e">
        <f>(EW10/(EV10+EW10+EX10))*100</f>
        <v>#DIV/0!</v>
      </c>
      <c r="EX11" s="45" t="e">
        <f>(EX10/(EV10+EW10+EX10))*100</f>
        <v>#DIV/0!</v>
      </c>
      <c r="EY11" s="45" t="e">
        <f>(EY10/(EY10+EZ10+FA10))*100</f>
        <v>#DIV/0!</v>
      </c>
      <c r="EZ11" s="45" t="e">
        <f>(EZ10/(EY10+EZ10+FA10))*100</f>
        <v>#DIV/0!</v>
      </c>
      <c r="FA11" s="45" t="e">
        <f>(FA10/(EY10+EZ10+FA10))*100</f>
        <v>#DIV/0!</v>
      </c>
      <c r="FB11" s="45" t="e">
        <f>(FB10/(FB10+FC10+FD10))*100</f>
        <v>#DIV/0!</v>
      </c>
      <c r="FC11" s="45" t="e">
        <f>(FC10/(FB10+FC10+FD10))*100</f>
        <v>#DIV/0!</v>
      </c>
      <c r="FD11" s="45" t="e">
        <f>(FD10/(FB10+FC10+FD10))*100</f>
        <v>#DIV/0!</v>
      </c>
      <c r="FE11" s="45" t="e">
        <f>(FE10/(FE10+FF10+FG10))*100</f>
        <v>#DIV/0!</v>
      </c>
      <c r="FF11" s="45" t="e">
        <f>(FF10/(FE10+FF10+FG10))*100</f>
        <v>#DIV/0!</v>
      </c>
      <c r="FG11" s="45" t="e">
        <f>(FG10/(FE10+FF10+FG10))*100</f>
        <v>#DIV/0!</v>
      </c>
      <c r="FH11" s="45" t="e">
        <f>(FH10/(FH10+FI10+FJ10))*100</f>
        <v>#DIV/0!</v>
      </c>
      <c r="FI11" s="45" t="e">
        <f>(FI10/(FH10+FI10+FJ10))*100</f>
        <v>#DIV/0!</v>
      </c>
      <c r="FJ11" s="45" t="e">
        <f>(FJ10/(FH10+FI10+FJ10))*100</f>
        <v>#DIV/0!</v>
      </c>
    </row>
    <row r="12" spans="1:166">
      <c r="B12" s="7" t="s">
        <v>6</v>
      </c>
      <c r="C12" s="85">
        <v>11003</v>
      </c>
      <c r="D12" s="85">
        <v>11356</v>
      </c>
      <c r="E12" s="85">
        <v>11716</v>
      </c>
      <c r="I12" s="23"/>
      <c r="J12" s="23"/>
      <c r="K12" s="23"/>
      <c r="Z12" s="5" t="s">
        <v>88</v>
      </c>
      <c r="AA12" s="50">
        <v>852290015</v>
      </c>
      <c r="AB12" s="50">
        <v>683756879</v>
      </c>
      <c r="AC12" s="50">
        <v>654283459</v>
      </c>
    </row>
    <row r="13" spans="1:166">
      <c r="B13" s="32" t="s">
        <v>82</v>
      </c>
      <c r="C13" s="34">
        <f t="shared" ref="C13:E13" si="2">(C12/C9)*100</f>
        <v>46.097448573463488</v>
      </c>
      <c r="D13" s="33">
        <f t="shared" si="2"/>
        <v>46.143843965867532</v>
      </c>
      <c r="E13" s="33">
        <f t="shared" si="2"/>
        <v>46.175067985654039</v>
      </c>
      <c r="H13" s="5" t="s">
        <v>89</v>
      </c>
      <c r="I13" s="6"/>
      <c r="J13" s="6"/>
      <c r="K13" s="6"/>
      <c r="Z13" s="32" t="s">
        <v>82</v>
      </c>
      <c r="AA13" s="49">
        <f t="shared" ref="AA13:AC13" si="3">(AA12/AA10)*100</f>
        <v>7.8963643903422351</v>
      </c>
      <c r="AB13" s="49">
        <f t="shared" si="3"/>
        <v>6.4751730879476259</v>
      </c>
      <c r="AC13" s="49">
        <f t="shared" si="3"/>
        <v>6.6653217786140697</v>
      </c>
    </row>
    <row r="14" spans="1:166">
      <c r="B14" s="7" t="s">
        <v>7</v>
      </c>
      <c r="C14" s="6">
        <v>12866</v>
      </c>
      <c r="D14" s="6">
        <v>13254</v>
      </c>
      <c r="E14" s="6">
        <v>13657</v>
      </c>
      <c r="H14" s="7" t="s">
        <v>6</v>
      </c>
      <c r="I14" s="6">
        <f t="shared" ref="I14:K14" si="4">(I10)*45%</f>
        <v>3869.1</v>
      </c>
      <c r="J14" s="6">
        <f t="shared" si="4"/>
        <v>3611.25</v>
      </c>
      <c r="K14" s="6">
        <f t="shared" si="4"/>
        <v>3561.3</v>
      </c>
      <c r="Z14" s="5" t="s">
        <v>90</v>
      </c>
      <c r="AA14" s="50">
        <v>2910717698</v>
      </c>
      <c r="AB14" s="50">
        <v>3083454903</v>
      </c>
      <c r="AC14" s="6">
        <v>3351074031</v>
      </c>
    </row>
    <row r="15" spans="1:166">
      <c r="B15" s="32" t="s">
        <v>82</v>
      </c>
      <c r="C15" s="34">
        <f t="shared" ref="C15:E15" si="5">(C14/C9)*100</f>
        <v>53.902551426536519</v>
      </c>
      <c r="D15" s="33">
        <f t="shared" si="5"/>
        <v>53.856156034132461</v>
      </c>
      <c r="E15" s="33">
        <f t="shared" si="5"/>
        <v>53.824932014345961</v>
      </c>
      <c r="H15" s="32" t="s">
        <v>82</v>
      </c>
      <c r="I15" s="39">
        <f t="shared" ref="I15:K15" si="6">(I14/(I14+I16))*100</f>
        <v>45</v>
      </c>
      <c r="J15" s="39">
        <f t="shared" si="6"/>
        <v>45</v>
      </c>
      <c r="K15" s="39">
        <f t="shared" si="6"/>
        <v>44.999999999999993</v>
      </c>
      <c r="Z15" s="32" t="s">
        <v>82</v>
      </c>
      <c r="AA15" s="49">
        <f t="shared" ref="AA15:AC15" si="7">(AA14/AA10)*100</f>
        <v>26.967449079907528</v>
      </c>
      <c r="AB15" s="49">
        <f t="shared" si="7"/>
        <v>29.200297384950709</v>
      </c>
      <c r="AC15" s="49">
        <f t="shared" si="7"/>
        <v>34.13808864236065</v>
      </c>
    </row>
    <row r="16" spans="1:166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f t="shared" ref="I16:K16" si="8">(I10)*55%</f>
        <v>4728.9000000000005</v>
      </c>
      <c r="J16" s="6">
        <f t="shared" si="8"/>
        <v>4413.75</v>
      </c>
      <c r="K16" s="6">
        <f t="shared" si="8"/>
        <v>4352.7000000000007</v>
      </c>
      <c r="Z16" s="5" t="s">
        <v>91</v>
      </c>
      <c r="AA16" s="50">
        <v>456789342</v>
      </c>
      <c r="AB16" s="50">
        <v>456873234</v>
      </c>
      <c r="AC16" s="50">
        <v>567435678</v>
      </c>
    </row>
    <row r="17" spans="2:29">
      <c r="B17" s="52" t="s">
        <v>10</v>
      </c>
      <c r="C17" s="26">
        <v>3125</v>
      </c>
      <c r="D17" s="26">
        <v>3222</v>
      </c>
      <c r="E17" s="26">
        <v>3319</v>
      </c>
      <c r="H17" s="32" t="s">
        <v>82</v>
      </c>
      <c r="I17" s="34">
        <f t="shared" ref="I17:K17" si="9">(I16/(I14+I16))*100</f>
        <v>55.000000000000007</v>
      </c>
      <c r="J17" s="34">
        <f t="shared" si="9"/>
        <v>55.000000000000007</v>
      </c>
      <c r="K17" s="34">
        <f t="shared" si="9"/>
        <v>55.000000000000007</v>
      </c>
      <c r="Z17" s="32" t="s">
        <v>82</v>
      </c>
      <c r="AA17" s="49">
        <f t="shared" ref="AA17:AC17" si="10">(AA16/AA10)*100</f>
        <v>4.2320982653500412</v>
      </c>
      <c r="AB17" s="39">
        <f t="shared" si="10"/>
        <v>4.3265864816263129</v>
      </c>
      <c r="AC17" s="39">
        <f t="shared" si="10"/>
        <v>5.7805853571732131</v>
      </c>
    </row>
    <row r="18" spans="2:29">
      <c r="B18" s="53" t="s">
        <v>11</v>
      </c>
      <c r="C18" s="26">
        <v>2830</v>
      </c>
      <c r="D18" s="26">
        <v>2903</v>
      </c>
      <c r="E18" s="26">
        <v>2982</v>
      </c>
      <c r="H18" s="5" t="s">
        <v>92</v>
      </c>
      <c r="I18" s="6"/>
      <c r="J18" s="6"/>
      <c r="K18" s="6"/>
      <c r="AB18" s="54"/>
    </row>
    <row r="19" spans="2:29">
      <c r="B19" s="52" t="s">
        <v>12</v>
      </c>
      <c r="C19" s="26">
        <v>2724</v>
      </c>
      <c r="D19" s="26">
        <v>2756</v>
      </c>
      <c r="E19" s="26">
        <v>2789</v>
      </c>
      <c r="H19" s="7" t="s">
        <v>93</v>
      </c>
      <c r="I19" s="6">
        <v>8372</v>
      </c>
      <c r="J19" s="6">
        <v>7790</v>
      </c>
      <c r="K19" s="6">
        <v>7654</v>
      </c>
      <c r="Z19" s="2" t="s">
        <v>94</v>
      </c>
      <c r="AA19" s="5"/>
      <c r="AB19" s="5"/>
      <c r="AC19" s="5"/>
    </row>
    <row r="20" spans="2:29">
      <c r="B20" s="52" t="s">
        <v>13</v>
      </c>
      <c r="C20" s="26">
        <v>2565</v>
      </c>
      <c r="D20" s="26">
        <v>2605</v>
      </c>
      <c r="E20" s="26">
        <v>2647</v>
      </c>
      <c r="H20" s="32" t="s">
        <v>82</v>
      </c>
      <c r="I20" s="39">
        <f t="shared" ref="I20:K20" si="11">(I19/(I19+I21+I23))*100</f>
        <v>97.371481739939526</v>
      </c>
      <c r="J20" s="39">
        <f t="shared" si="11"/>
        <v>97.071651090342684</v>
      </c>
      <c r="K20" s="39">
        <f t="shared" si="11"/>
        <v>96.714682840535758</v>
      </c>
      <c r="Z20" s="5" t="s">
        <v>95</v>
      </c>
      <c r="AA20" s="6">
        <f t="shared" ref="AA20:AC20" si="12">AA23+AA25</f>
        <v>17914</v>
      </c>
      <c r="AB20" s="6">
        <f t="shared" si="12"/>
        <v>18485</v>
      </c>
      <c r="AC20" s="6">
        <f t="shared" si="12"/>
        <v>19072</v>
      </c>
    </row>
    <row r="21" spans="2:29" ht="15.75" customHeight="1">
      <c r="B21" s="52" t="s">
        <v>14</v>
      </c>
      <c r="C21" s="26">
        <v>2317</v>
      </c>
      <c r="D21" s="26">
        <v>2384</v>
      </c>
      <c r="E21" s="26">
        <v>2443</v>
      </c>
      <c r="H21" s="7" t="s">
        <v>96</v>
      </c>
      <c r="I21" s="6">
        <v>135</v>
      </c>
      <c r="J21" s="6">
        <v>139</v>
      </c>
      <c r="K21" s="6">
        <v>163</v>
      </c>
      <c r="Z21" s="32" t="s">
        <v>82</v>
      </c>
      <c r="AA21" s="42">
        <f t="shared" ref="AA21:AC21" si="13">(AA20/AA20)*100</f>
        <v>100</v>
      </c>
      <c r="AB21" s="42">
        <f t="shared" si="13"/>
        <v>100</v>
      </c>
      <c r="AC21" s="42">
        <f t="shared" si="13"/>
        <v>100</v>
      </c>
    </row>
    <row r="22" spans="2:29" ht="15.75" customHeight="1">
      <c r="B22" s="52" t="s">
        <v>15</v>
      </c>
      <c r="C22" s="26">
        <v>1889</v>
      </c>
      <c r="D22" s="26">
        <v>1997</v>
      </c>
      <c r="E22" s="26">
        <v>2102</v>
      </c>
      <c r="H22" s="32" t="s">
        <v>82</v>
      </c>
      <c r="I22" s="49">
        <f t="shared" ref="I22:K22" si="14">(I21/(I19+I21+I23))*100</f>
        <v>1.57013258897418</v>
      </c>
      <c r="J22" s="39">
        <f t="shared" si="14"/>
        <v>1.7320872274143302</v>
      </c>
      <c r="K22" s="49">
        <f t="shared" si="14"/>
        <v>2.0596411422795047</v>
      </c>
      <c r="Z22" s="5" t="s">
        <v>97</v>
      </c>
      <c r="AA22" s="5"/>
      <c r="AB22" s="5"/>
      <c r="AC22" s="5"/>
    </row>
    <row r="23" spans="2:29" ht="15.75" customHeight="1">
      <c r="B23" s="52" t="s">
        <v>16</v>
      </c>
      <c r="C23" s="26">
        <v>1549</v>
      </c>
      <c r="D23" s="26">
        <v>1608</v>
      </c>
      <c r="E23" s="26">
        <v>1673</v>
      </c>
      <c r="H23" s="7" t="s">
        <v>98</v>
      </c>
      <c r="I23" s="6">
        <v>91</v>
      </c>
      <c r="J23" s="6">
        <v>96</v>
      </c>
      <c r="K23" s="6">
        <v>97</v>
      </c>
      <c r="Z23" s="7" t="s">
        <v>6</v>
      </c>
      <c r="AA23" s="6">
        <v>8140</v>
      </c>
      <c r="AB23" s="6">
        <v>8409</v>
      </c>
      <c r="AC23" s="6">
        <v>8683</v>
      </c>
    </row>
    <row r="24" spans="2:29" ht="15.75" customHeight="1">
      <c r="B24" s="52" t="s">
        <v>17</v>
      </c>
      <c r="C24" s="26">
        <v>1385</v>
      </c>
      <c r="D24" s="26">
        <v>1416</v>
      </c>
      <c r="E24" s="26">
        <v>1448</v>
      </c>
      <c r="H24" s="32" t="s">
        <v>82</v>
      </c>
      <c r="I24" s="49">
        <f t="shared" ref="I24:K24" si="15">(I23/(I19+I21+I23))*100</f>
        <v>1.0583856710862991</v>
      </c>
      <c r="J24" s="49">
        <f t="shared" si="15"/>
        <v>1.1962616822429906</v>
      </c>
      <c r="K24" s="49">
        <f t="shared" si="15"/>
        <v>1.2256760171847358</v>
      </c>
      <c r="Z24" s="32" t="s">
        <v>82</v>
      </c>
      <c r="AA24" s="49">
        <f t="shared" ref="AA24:AC24" si="16">(AA23/AA20)*100</f>
        <v>45.439321201295073</v>
      </c>
      <c r="AB24" s="49">
        <f t="shared" si="16"/>
        <v>45.490938598863941</v>
      </c>
      <c r="AC24" s="49">
        <f t="shared" si="16"/>
        <v>45.527474832214764</v>
      </c>
    </row>
    <row r="25" spans="2:29" ht="15.75" customHeight="1">
      <c r="B25" s="52" t="s">
        <v>18</v>
      </c>
      <c r="C25" s="26">
        <v>1098</v>
      </c>
      <c r="D25" s="26">
        <v>1182</v>
      </c>
      <c r="E25" s="26">
        <v>1264</v>
      </c>
      <c r="H25" s="55"/>
      <c r="I25" s="23"/>
      <c r="J25" s="23"/>
      <c r="K25" s="23"/>
      <c r="Z25" s="7" t="s">
        <v>7</v>
      </c>
      <c r="AA25" s="6">
        <v>9774</v>
      </c>
      <c r="AB25" s="6">
        <v>10076</v>
      </c>
      <c r="AC25" s="6">
        <v>10389</v>
      </c>
    </row>
    <row r="26" spans="2:29" ht="15.75" customHeight="1">
      <c r="B26" s="52" t="s">
        <v>19</v>
      </c>
      <c r="C26" s="26">
        <v>954</v>
      </c>
      <c r="D26" s="26">
        <v>954</v>
      </c>
      <c r="E26" s="26">
        <v>965</v>
      </c>
      <c r="Z26" s="32" t="s">
        <v>82</v>
      </c>
      <c r="AA26" s="49">
        <f t="shared" ref="AA26:AC26" si="17">(AA25/AA20)*100</f>
        <v>54.56067879870492</v>
      </c>
      <c r="AB26" s="49">
        <f t="shared" si="17"/>
        <v>54.509061401136059</v>
      </c>
      <c r="AC26" s="49">
        <f t="shared" si="17"/>
        <v>54.472525167785236</v>
      </c>
    </row>
    <row r="27" spans="2:29" ht="15.75" customHeight="1">
      <c r="B27" s="52" t="s">
        <v>20</v>
      </c>
      <c r="C27" s="26">
        <v>893</v>
      </c>
      <c r="D27" s="26">
        <v>926</v>
      </c>
      <c r="E27" s="26">
        <v>952</v>
      </c>
      <c r="Z27" s="5" t="s">
        <v>99</v>
      </c>
      <c r="AA27" s="6">
        <f t="shared" ref="AA27:AC27" si="18">AA30+AA32</f>
        <v>362.80880000000002</v>
      </c>
      <c r="AB27" s="6">
        <f t="shared" si="18"/>
        <v>356.84499999999997</v>
      </c>
      <c r="AC27" s="6">
        <f t="shared" si="18"/>
        <v>149.70069999999998</v>
      </c>
    </row>
    <row r="28" spans="2:29" ht="15.75" customHeight="1">
      <c r="B28" s="52" t="s">
        <v>21</v>
      </c>
      <c r="C28" s="26">
        <v>666</v>
      </c>
      <c r="D28" s="26">
        <v>723</v>
      </c>
      <c r="E28" s="26">
        <v>783</v>
      </c>
      <c r="Z28" s="32" t="s">
        <v>82</v>
      </c>
      <c r="AA28" s="39">
        <f t="shared" ref="AA28:AC28" si="19">(AA27/AA27)*100</f>
        <v>100</v>
      </c>
      <c r="AB28" s="39">
        <f t="shared" si="19"/>
        <v>100</v>
      </c>
      <c r="AC28" s="39">
        <f t="shared" si="19"/>
        <v>100</v>
      </c>
    </row>
    <row r="29" spans="2:29" ht="15.75" customHeight="1">
      <c r="B29" s="52" t="s">
        <v>22</v>
      </c>
      <c r="C29" s="26">
        <v>565</v>
      </c>
      <c r="D29" s="26">
        <v>564</v>
      </c>
      <c r="E29" s="26">
        <v>573</v>
      </c>
      <c r="Z29" s="5" t="s">
        <v>100</v>
      </c>
      <c r="AA29" s="56">
        <v>9.5699999999999993E-2</v>
      </c>
      <c r="AB29" s="56">
        <v>9.64E-2</v>
      </c>
      <c r="AC29" s="56">
        <v>8.8200000000000001E-2</v>
      </c>
    </row>
    <row r="30" spans="2:29" ht="15.75" customHeight="1">
      <c r="B30" s="52" t="s">
        <v>23</v>
      </c>
      <c r="C30" s="26">
        <v>479</v>
      </c>
      <c r="D30" s="26">
        <v>508</v>
      </c>
      <c r="E30" s="26">
        <v>532</v>
      </c>
      <c r="Z30" s="7" t="s">
        <v>6</v>
      </c>
      <c r="AA30" s="6">
        <v>167.2456</v>
      </c>
      <c r="AB30" s="6">
        <v>164.66199999999998</v>
      </c>
      <c r="AC30" s="6">
        <v>69.124399999999994</v>
      </c>
    </row>
    <row r="31" spans="2:29" ht="15.75" customHeight="1">
      <c r="B31" s="52" t="s">
        <v>24</v>
      </c>
      <c r="C31" s="26">
        <v>312</v>
      </c>
      <c r="D31" s="26">
        <v>339</v>
      </c>
      <c r="E31" s="26">
        <v>370</v>
      </c>
      <c r="Z31" s="32" t="s">
        <v>82</v>
      </c>
      <c r="AA31" s="49">
        <f t="shared" ref="AA31:AC31" si="20">(AA30/AA27)*100</f>
        <v>46.097448573463481</v>
      </c>
      <c r="AB31" s="49">
        <f t="shared" si="20"/>
        <v>46.143843965867532</v>
      </c>
      <c r="AC31" s="49">
        <f t="shared" si="20"/>
        <v>46.175067985654046</v>
      </c>
    </row>
    <row r="32" spans="2:29" ht="15.75" customHeight="1">
      <c r="B32" s="52" t="s">
        <v>25</v>
      </c>
      <c r="C32" s="26">
        <v>249</v>
      </c>
      <c r="D32" s="26">
        <v>237</v>
      </c>
      <c r="E32" s="26">
        <v>233</v>
      </c>
      <c r="Z32" s="7" t="s">
        <v>7</v>
      </c>
      <c r="AA32" s="6">
        <v>195.56319999999999</v>
      </c>
      <c r="AB32" s="6">
        <v>192.18299999999999</v>
      </c>
      <c r="AC32" s="6">
        <v>80.576300000000003</v>
      </c>
    </row>
    <row r="33" spans="2:30" ht="15.75" customHeight="1">
      <c r="B33" s="52" t="s">
        <v>26</v>
      </c>
      <c r="C33" s="26">
        <v>269</v>
      </c>
      <c r="D33" s="26">
        <v>286</v>
      </c>
      <c r="E33" s="26">
        <v>298</v>
      </c>
      <c r="Z33" s="32" t="s">
        <v>82</v>
      </c>
      <c r="AA33" s="41">
        <f t="shared" ref="AA33:AC33" si="21">(AA32/AA27)*100</f>
        <v>53.902551426536505</v>
      </c>
      <c r="AB33" s="41">
        <f t="shared" si="21"/>
        <v>53.856156034132475</v>
      </c>
      <c r="AC33" s="41">
        <f t="shared" si="21"/>
        <v>53.824932014345976</v>
      </c>
    </row>
    <row r="34" spans="2:30" ht="15.75" customHeight="1">
      <c r="B34" s="57" t="s">
        <v>101</v>
      </c>
      <c r="C34" s="26">
        <f t="shared" ref="C34:E34" si="22">SUM(C17:C33)</f>
        <v>23869</v>
      </c>
      <c r="D34" s="26">
        <f t="shared" si="22"/>
        <v>24610</v>
      </c>
      <c r="E34" s="26">
        <f t="shared" si="22"/>
        <v>25373</v>
      </c>
      <c r="Z34" s="5" t="s">
        <v>102</v>
      </c>
      <c r="AA34" s="6">
        <f t="shared" ref="AA34:AC34" si="23">AA37+AA39</f>
        <v>17551.191200000001</v>
      </c>
      <c r="AB34" s="6">
        <f t="shared" si="23"/>
        <v>18128.154999999999</v>
      </c>
      <c r="AC34" s="6">
        <f t="shared" si="23"/>
        <v>18922.299299999999</v>
      </c>
    </row>
    <row r="35" spans="2:30" ht="15.75" customHeight="1">
      <c r="B35" s="55"/>
      <c r="C35" s="23"/>
      <c r="D35" s="23"/>
      <c r="E35" s="23"/>
      <c r="Z35" s="32" t="s">
        <v>82</v>
      </c>
      <c r="AA35" s="42">
        <f t="shared" ref="AA35:AC35" si="24">(AA34/AA34)*100</f>
        <v>100</v>
      </c>
      <c r="AB35" s="42">
        <f t="shared" si="24"/>
        <v>100</v>
      </c>
      <c r="AC35" s="42">
        <f t="shared" si="24"/>
        <v>100</v>
      </c>
    </row>
    <row r="36" spans="2:30" ht="15.75" customHeight="1">
      <c r="B36" s="55"/>
      <c r="C36" s="23"/>
      <c r="D36" s="23"/>
      <c r="E36" s="23"/>
      <c r="Z36" s="5" t="s">
        <v>103</v>
      </c>
      <c r="AA36" s="5"/>
      <c r="AB36" s="5"/>
      <c r="AC36" s="5"/>
    </row>
    <row r="37" spans="2:30" ht="33" customHeight="1">
      <c r="Z37" s="7" t="s">
        <v>6</v>
      </c>
      <c r="AA37" s="6">
        <f t="shared" ref="AA37:AC37" si="25">AA23-AA30</f>
        <v>7972.7543999999998</v>
      </c>
      <c r="AB37" s="6">
        <f t="shared" si="25"/>
        <v>8244.3379999999997</v>
      </c>
      <c r="AC37" s="6">
        <f t="shared" si="25"/>
        <v>8613.8755999999994</v>
      </c>
    </row>
    <row r="38" spans="2:30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6">(AA37/AA34)*100</f>
        <v>45.425716745653133</v>
      </c>
      <c r="AB38" s="41">
        <f t="shared" si="26"/>
        <v>45.478086435161217</v>
      </c>
      <c r="AC38" s="41">
        <f t="shared" si="26"/>
        <v>45.52235150407963</v>
      </c>
    </row>
    <row r="39" spans="2:30" ht="15.75" customHeight="1">
      <c r="B39" s="5" t="s">
        <v>105</v>
      </c>
      <c r="C39" s="6">
        <f t="shared" ref="C39:E39" si="27">C42+C44+C46</f>
        <v>78</v>
      </c>
      <c r="D39" s="6">
        <f t="shared" si="27"/>
        <v>118</v>
      </c>
      <c r="E39" s="6">
        <f t="shared" si="27"/>
        <v>98</v>
      </c>
      <c r="Z39" s="7" t="s">
        <v>7</v>
      </c>
      <c r="AA39" s="6">
        <f t="shared" ref="AA39:AC39" si="28">AA25-AA32</f>
        <v>9578.4367999999995</v>
      </c>
      <c r="AB39" s="6">
        <f t="shared" si="28"/>
        <v>9883.8169999999991</v>
      </c>
      <c r="AC39" s="6">
        <f t="shared" si="28"/>
        <v>10308.423699999999</v>
      </c>
    </row>
    <row r="40" spans="2:30" ht="15.75" customHeight="1">
      <c r="B40" s="32" t="s">
        <v>82</v>
      </c>
      <c r="C40" s="58">
        <f>(C39/(C39+D39+E39))*100</f>
        <v>26.530612244897959</v>
      </c>
      <c r="D40" s="33">
        <f>(D39/(C39+D39+E39))*100</f>
        <v>40.136054421768705</v>
      </c>
      <c r="E40" s="33">
        <f>(E39/(C39+D39+E39))*100</f>
        <v>33.333333333333329</v>
      </c>
      <c r="Z40" s="32" t="s">
        <v>82</v>
      </c>
      <c r="AA40" s="41">
        <f t="shared" ref="AA40:AC40" si="29">(AA39/AA34)*100</f>
        <v>54.574283254346852</v>
      </c>
      <c r="AB40" s="41">
        <f t="shared" si="29"/>
        <v>54.521913564838783</v>
      </c>
      <c r="AC40" s="41">
        <f t="shared" si="29"/>
        <v>54.477648495920363</v>
      </c>
    </row>
    <row r="41" spans="2:30" ht="15.75" customHeight="1">
      <c r="B41" s="5" t="s">
        <v>106</v>
      </c>
      <c r="C41" s="6"/>
      <c r="D41" s="6"/>
      <c r="E41" s="6"/>
    </row>
    <row r="42" spans="2:30" ht="15.75" customHeight="1">
      <c r="B42" s="7" t="s">
        <v>6</v>
      </c>
      <c r="C42" s="6">
        <v>42</v>
      </c>
      <c r="D42" s="6">
        <v>61</v>
      </c>
      <c r="E42" s="6">
        <v>51.5</v>
      </c>
    </row>
    <row r="43" spans="2:30" ht="15.75" customHeight="1">
      <c r="B43" s="32" t="s">
        <v>82</v>
      </c>
      <c r="C43" s="34">
        <f t="shared" ref="C43:E43" si="30">(C42/(C42+C44+C46))*100</f>
        <v>53.846153846153847</v>
      </c>
      <c r="D43" s="34">
        <f t="shared" si="30"/>
        <v>51.694915254237287</v>
      </c>
      <c r="E43" s="33">
        <f t="shared" si="30"/>
        <v>52.551020408163261</v>
      </c>
      <c r="Z43" s="59" t="s">
        <v>107</v>
      </c>
      <c r="AA43" s="25"/>
      <c r="AB43" s="25"/>
      <c r="AC43" s="25"/>
    </row>
    <row r="44" spans="2:30" ht="15.75" customHeight="1">
      <c r="B44" s="7" t="s">
        <v>7</v>
      </c>
      <c r="C44" s="6">
        <v>36</v>
      </c>
      <c r="D44" s="6">
        <v>56</v>
      </c>
      <c r="E44" s="6">
        <v>46</v>
      </c>
      <c r="Z44" s="25" t="s">
        <v>108</v>
      </c>
      <c r="AA44" s="26">
        <v>326345678</v>
      </c>
      <c r="AB44" s="26">
        <v>453234345</v>
      </c>
      <c r="AC44" s="26">
        <v>312456753</v>
      </c>
      <c r="AD44" s="23"/>
    </row>
    <row r="45" spans="2:30" ht="15.75" customHeight="1">
      <c r="B45" s="32" t="s">
        <v>82</v>
      </c>
      <c r="C45" s="34">
        <f t="shared" ref="C45:E45" si="31">(C44/(C42+C44+C46))*100</f>
        <v>46.153846153846153</v>
      </c>
      <c r="D45" s="34">
        <f t="shared" si="31"/>
        <v>47.457627118644069</v>
      </c>
      <c r="E45" s="33">
        <f t="shared" si="31"/>
        <v>46.938775510204081</v>
      </c>
      <c r="Z45" s="61" t="s">
        <v>82</v>
      </c>
      <c r="AA45" s="62">
        <f>(AA44/(AA44+AB44+AC44))*100</f>
        <v>29.884128920581333</v>
      </c>
      <c r="AB45" s="62">
        <f>(AB44/(AA44+AB44+AC44))*100</f>
        <v>41.503578905111894</v>
      </c>
      <c r="AC45" s="62">
        <f>(AC44/(AA44+AB44+AC44))*100</f>
        <v>28.612292174306774</v>
      </c>
    </row>
    <row r="46" spans="2:30" ht="15.75" customHeight="1">
      <c r="B46" s="7" t="s">
        <v>109</v>
      </c>
      <c r="C46" s="63">
        <v>0</v>
      </c>
      <c r="D46" s="63">
        <v>1</v>
      </c>
      <c r="E46" s="63">
        <v>0.5</v>
      </c>
    </row>
    <row r="47" spans="2:30" ht="15.75" customHeight="1">
      <c r="B47" s="32" t="s">
        <v>82</v>
      </c>
      <c r="C47" s="39">
        <f t="shared" ref="C47:E47" si="32">+(C46/(C42+C44+C46))*100</f>
        <v>0</v>
      </c>
      <c r="D47" s="39">
        <f t="shared" si="32"/>
        <v>0.84745762711864403</v>
      </c>
      <c r="E47" s="39">
        <f t="shared" si="32"/>
        <v>0.51020408163265307</v>
      </c>
      <c r="Z47" s="97" t="s">
        <v>110</v>
      </c>
      <c r="AA47" s="95"/>
      <c r="AB47" s="95"/>
      <c r="AC47" s="96"/>
    </row>
    <row r="48" spans="2:30" ht="15.75" customHeight="1">
      <c r="B48" s="64" t="s">
        <v>111</v>
      </c>
      <c r="C48" s="6"/>
      <c r="D48" s="6"/>
      <c r="E48" s="6"/>
      <c r="Z48" s="14" t="s">
        <v>112</v>
      </c>
      <c r="AA48" s="15">
        <v>2017</v>
      </c>
      <c r="AB48" s="3">
        <v>2018</v>
      </c>
      <c r="AC48" s="3">
        <v>2019</v>
      </c>
    </row>
    <row r="49" spans="2:29" ht="15.75" customHeight="1">
      <c r="B49" s="5" t="s">
        <v>113</v>
      </c>
      <c r="C49" s="6">
        <f t="shared" ref="C49:E49" si="33">C52+C54+C56</f>
        <v>1</v>
      </c>
      <c r="D49" s="6">
        <f t="shared" si="33"/>
        <v>1</v>
      </c>
      <c r="E49" s="6">
        <f t="shared" si="33"/>
        <v>0</v>
      </c>
      <c r="Z49" s="2" t="s">
        <v>114</v>
      </c>
      <c r="AA49" s="5"/>
      <c r="AB49" s="5"/>
      <c r="AC49" s="5"/>
    </row>
    <row r="50" spans="2:29" ht="15.75" customHeight="1">
      <c r="B50" s="32" t="s">
        <v>82</v>
      </c>
      <c r="C50" s="34">
        <f>(C49/(C49+D49+E49))*100</f>
        <v>50</v>
      </c>
      <c r="D50" s="34">
        <f>(D49/(C49+D49+E49))*100</f>
        <v>50</v>
      </c>
      <c r="E50" s="34">
        <f>(E49/(C49+D49+E49))*100</f>
        <v>0</v>
      </c>
      <c r="Z50" s="5" t="s">
        <v>115</v>
      </c>
      <c r="AA50" s="5">
        <f t="shared" ref="AA50:AC50" si="34">+AA52+AA54</f>
        <v>1</v>
      </c>
      <c r="AB50" s="5">
        <f t="shared" si="34"/>
        <v>1</v>
      </c>
      <c r="AC50" s="5">
        <f t="shared" si="34"/>
        <v>1</v>
      </c>
    </row>
    <row r="51" spans="2:29" ht="15.75" customHeight="1">
      <c r="B51" s="5" t="s">
        <v>116</v>
      </c>
      <c r="C51" s="6"/>
      <c r="D51" s="6"/>
      <c r="E51" s="6"/>
      <c r="Z51" s="32" t="s">
        <v>82</v>
      </c>
      <c r="AA51" s="42">
        <f t="shared" ref="AA51:AC51" si="35">(AA50/AA50)*100</f>
        <v>100</v>
      </c>
      <c r="AB51" s="42">
        <f t="shared" si="35"/>
        <v>100</v>
      </c>
      <c r="AC51" s="42">
        <f t="shared" si="35"/>
        <v>100</v>
      </c>
    </row>
    <row r="52" spans="2:29" ht="15.75" customHeight="1">
      <c r="B52" s="7" t="s">
        <v>6</v>
      </c>
      <c r="C52" s="67">
        <v>0</v>
      </c>
      <c r="D52" s="67">
        <v>0</v>
      </c>
      <c r="E52" s="67">
        <v>0</v>
      </c>
      <c r="Z52" s="5" t="s">
        <v>117</v>
      </c>
      <c r="AA52" s="5">
        <v>1</v>
      </c>
      <c r="AB52" s="5">
        <v>1</v>
      </c>
      <c r="AC52" s="5">
        <v>1</v>
      </c>
    </row>
    <row r="53" spans="2:29" ht="15.75" customHeight="1">
      <c r="B53" s="32" t="s">
        <v>82</v>
      </c>
      <c r="C53" s="39">
        <f t="shared" ref="C53:E53" si="36">(C52/(C52+C54+C56))*100</f>
        <v>0</v>
      </c>
      <c r="D53" s="39">
        <f t="shared" si="36"/>
        <v>0</v>
      </c>
      <c r="E53" s="39" t="e">
        <f t="shared" si="36"/>
        <v>#DIV/0!</v>
      </c>
      <c r="Z53" s="32" t="s">
        <v>82</v>
      </c>
      <c r="AA53" s="49">
        <f t="shared" ref="AA53:AC53" si="37">(AA52/AA50)*100</f>
        <v>100</v>
      </c>
      <c r="AB53" s="49">
        <f t="shared" si="37"/>
        <v>100</v>
      </c>
      <c r="AC53" s="49">
        <f t="shared" si="37"/>
        <v>100</v>
      </c>
    </row>
    <row r="54" spans="2:29" ht="15.75" customHeight="1">
      <c r="B54" s="7" t="s">
        <v>7</v>
      </c>
      <c r="C54" s="63">
        <v>1</v>
      </c>
      <c r="D54" s="63">
        <v>1</v>
      </c>
      <c r="E54" s="63">
        <v>0</v>
      </c>
      <c r="Z54" s="5" t="s">
        <v>118</v>
      </c>
      <c r="AA54" s="5">
        <v>0</v>
      </c>
      <c r="AB54" s="5">
        <v>0</v>
      </c>
      <c r="AC54" s="5">
        <v>0</v>
      </c>
    </row>
    <row r="55" spans="2:29" ht="15.75" customHeight="1">
      <c r="B55" s="32" t="s">
        <v>82</v>
      </c>
      <c r="C55" s="39">
        <f t="shared" ref="C55:E55" si="38">(C54/(C52+C54+C56))*100</f>
        <v>100</v>
      </c>
      <c r="D55" s="39">
        <f t="shared" si="38"/>
        <v>100</v>
      </c>
      <c r="E55" s="39" t="e">
        <f t="shared" si="38"/>
        <v>#DIV/0!</v>
      </c>
      <c r="Z55" s="32" t="s">
        <v>82</v>
      </c>
      <c r="AA55" s="49">
        <f t="shared" ref="AA55:AC55" si="39">(AA54/AA50)*100</f>
        <v>0</v>
      </c>
      <c r="AB55" s="49">
        <f t="shared" si="39"/>
        <v>0</v>
      </c>
      <c r="AC55" s="49">
        <f t="shared" si="39"/>
        <v>0</v>
      </c>
    </row>
    <row r="56" spans="2:29" ht="15.75" customHeight="1">
      <c r="B56" s="7" t="s">
        <v>109</v>
      </c>
      <c r="C56" s="63">
        <v>0</v>
      </c>
      <c r="D56" s="63">
        <v>0</v>
      </c>
      <c r="E56" s="63">
        <v>0</v>
      </c>
    </row>
    <row r="57" spans="2:29" ht="15.75" customHeight="1">
      <c r="B57" s="32" t="s">
        <v>82</v>
      </c>
      <c r="C57" s="39">
        <f t="shared" ref="C57:E57" si="40">(C56/(C52+C54+C56))*100</f>
        <v>0</v>
      </c>
      <c r="D57" s="39">
        <f t="shared" si="40"/>
        <v>0</v>
      </c>
      <c r="E57" s="39" t="e">
        <f t="shared" si="40"/>
        <v>#DIV/0!</v>
      </c>
      <c r="Z57" s="5" t="s">
        <v>119</v>
      </c>
      <c r="AA57" s="5">
        <v>1</v>
      </c>
      <c r="AB57" s="5">
        <v>1</v>
      </c>
      <c r="AC57" s="5">
        <v>1</v>
      </c>
    </row>
    <row r="58" spans="2:29" ht="15.75" customHeight="1">
      <c r="B58" s="5" t="s">
        <v>120</v>
      </c>
      <c r="C58" s="6">
        <f t="shared" ref="C58:E58" si="41">C61+C63+C65</f>
        <v>10</v>
      </c>
      <c r="D58" s="6">
        <f t="shared" si="41"/>
        <v>18</v>
      </c>
      <c r="E58" s="6">
        <f t="shared" si="41"/>
        <v>12</v>
      </c>
      <c r="Z58" s="32" t="s">
        <v>82</v>
      </c>
      <c r="AA58" s="42">
        <f t="shared" ref="AA58:AC58" si="42">(AA57/AA50)*100</f>
        <v>100</v>
      </c>
      <c r="AB58" s="42">
        <f t="shared" si="42"/>
        <v>100</v>
      </c>
      <c r="AC58" s="42">
        <f t="shared" si="42"/>
        <v>100</v>
      </c>
    </row>
    <row r="59" spans="2:29" ht="15.75" customHeight="1">
      <c r="B59" s="32" t="s">
        <v>82</v>
      </c>
      <c r="C59" s="34">
        <f>(C58/(C58+D58+E58))*100</f>
        <v>25</v>
      </c>
      <c r="D59" s="34">
        <f>(D58/(C58+D58+E58))*100</f>
        <v>45</v>
      </c>
      <c r="E59" s="34">
        <f>(E58/(C58+D58+E58))*100</f>
        <v>30</v>
      </c>
      <c r="Z59" s="5" t="s">
        <v>121</v>
      </c>
      <c r="AA59" s="5">
        <v>1</v>
      </c>
      <c r="AB59" s="5">
        <v>1</v>
      </c>
      <c r="AC59" s="5">
        <v>1</v>
      </c>
    </row>
    <row r="60" spans="2:29" ht="15.75" customHeight="1">
      <c r="B60" s="70" t="s">
        <v>122</v>
      </c>
      <c r="C60" s="6"/>
      <c r="D60" s="6"/>
      <c r="E60" s="6"/>
      <c r="Z60" s="32" t="s">
        <v>82</v>
      </c>
      <c r="AA60" s="42">
        <f t="shared" ref="AA60:AC60" si="43">(AA59/AA50)*100</f>
        <v>100</v>
      </c>
      <c r="AB60" s="42">
        <f t="shared" si="43"/>
        <v>100</v>
      </c>
      <c r="AC60" s="42">
        <f t="shared" si="43"/>
        <v>100</v>
      </c>
    </row>
    <row r="61" spans="2:29" ht="15.75" customHeight="1">
      <c r="B61" s="7" t="s">
        <v>6</v>
      </c>
      <c r="C61" s="79">
        <v>2</v>
      </c>
      <c r="D61" s="80">
        <v>5</v>
      </c>
      <c r="E61" s="80">
        <v>6</v>
      </c>
      <c r="Z61" s="5" t="s">
        <v>123</v>
      </c>
      <c r="AA61" s="5">
        <v>1</v>
      </c>
      <c r="AB61" s="5">
        <v>1</v>
      </c>
      <c r="AC61" s="5">
        <v>1</v>
      </c>
    </row>
    <row r="62" spans="2:29" ht="15.75" customHeight="1">
      <c r="B62" s="32" t="s">
        <v>82</v>
      </c>
      <c r="C62" s="34">
        <f t="shared" ref="C62:E62" si="44">(C61/(C61+C63+C65))*100</f>
        <v>20</v>
      </c>
      <c r="D62" s="34">
        <f t="shared" si="44"/>
        <v>27.777777777777779</v>
      </c>
      <c r="E62" s="34">
        <f t="shared" si="44"/>
        <v>50</v>
      </c>
      <c r="Z62" s="32" t="s">
        <v>82</v>
      </c>
      <c r="AA62" s="42">
        <f t="shared" ref="AA62:AC62" si="45">(AA61/AA50)*100</f>
        <v>100</v>
      </c>
      <c r="AB62" s="42">
        <f t="shared" si="45"/>
        <v>100</v>
      </c>
      <c r="AC62" s="42">
        <f t="shared" si="45"/>
        <v>100</v>
      </c>
    </row>
    <row r="63" spans="2:29" ht="15.75" customHeight="1">
      <c r="B63" s="7" t="s">
        <v>7</v>
      </c>
      <c r="C63" s="79">
        <v>8</v>
      </c>
      <c r="D63" s="80">
        <v>13</v>
      </c>
      <c r="E63" s="80">
        <v>6</v>
      </c>
    </row>
    <row r="64" spans="2:29" ht="15.75" customHeight="1">
      <c r="B64" s="32" t="s">
        <v>82</v>
      </c>
      <c r="C64" s="34">
        <f t="shared" ref="C64:E64" si="46">(C63/(C61+C63+C65))*100</f>
        <v>80</v>
      </c>
      <c r="D64" s="34">
        <f t="shared" si="46"/>
        <v>72.222222222222214</v>
      </c>
      <c r="E64" s="34">
        <f t="shared" si="46"/>
        <v>50</v>
      </c>
      <c r="Z64" s="5" t="s">
        <v>124</v>
      </c>
      <c r="AA64" s="75">
        <f t="shared" ref="AA64:AC64" si="47">AA66+AA68+AA70</f>
        <v>5710</v>
      </c>
      <c r="AB64" s="75">
        <f t="shared" si="47"/>
        <v>6813</v>
      </c>
      <c r="AC64" s="75">
        <f t="shared" si="47"/>
        <v>6423</v>
      </c>
    </row>
    <row r="65" spans="2:29" ht="15.75" customHeight="1">
      <c r="B65" s="7" t="s">
        <v>109</v>
      </c>
      <c r="C65" s="63">
        <v>0</v>
      </c>
      <c r="D65" s="63">
        <v>0</v>
      </c>
      <c r="E65" s="63">
        <v>0</v>
      </c>
      <c r="Z65" s="32" t="s">
        <v>82</v>
      </c>
      <c r="AA65" s="77">
        <f t="shared" ref="AA65:AC65" si="48">(AA64/AA64)*100</f>
        <v>100</v>
      </c>
      <c r="AB65" s="77">
        <f t="shared" si="48"/>
        <v>100</v>
      </c>
      <c r="AC65" s="77">
        <f t="shared" si="48"/>
        <v>100</v>
      </c>
    </row>
    <row r="66" spans="2:29" ht="15.75" customHeight="1">
      <c r="B66" s="32" t="s">
        <v>82</v>
      </c>
      <c r="C66" s="42">
        <f t="shared" ref="C66:E66" si="49">(C65/(C61+C63+C65))*100</f>
        <v>0</v>
      </c>
      <c r="D66" s="39">
        <f t="shared" si="49"/>
        <v>0</v>
      </c>
      <c r="E66" s="42">
        <f t="shared" si="49"/>
        <v>0</v>
      </c>
      <c r="Z66" s="5" t="s">
        <v>125</v>
      </c>
      <c r="AA66" s="6">
        <v>1687</v>
      </c>
      <c r="AB66" s="6">
        <v>1790</v>
      </c>
      <c r="AC66" s="6">
        <v>1840</v>
      </c>
    </row>
    <row r="67" spans="2:29" ht="15.75" customHeight="1">
      <c r="Z67" s="32" t="s">
        <v>82</v>
      </c>
      <c r="AA67" s="34">
        <f t="shared" ref="AA67:AC67" si="50">(AA66/AA64)*100</f>
        <v>29.544658493870401</v>
      </c>
      <c r="AB67" s="34">
        <f t="shared" si="50"/>
        <v>26.273301042125347</v>
      </c>
      <c r="AC67" s="34">
        <f t="shared" si="50"/>
        <v>28.647049665265449</v>
      </c>
    </row>
    <row r="68" spans="2:29" ht="15.75" customHeight="1">
      <c r="Z68" s="5" t="s">
        <v>126</v>
      </c>
      <c r="AA68" s="6">
        <v>3456</v>
      </c>
      <c r="AB68" s="6">
        <v>4567</v>
      </c>
      <c r="AC68" s="6">
        <v>3896</v>
      </c>
    </row>
    <row r="69" spans="2:29" ht="15.75" customHeight="1">
      <c r="Z69" s="32" t="s">
        <v>82</v>
      </c>
      <c r="AA69" s="34">
        <f t="shared" ref="AA69:AC69" si="51">(AA68/AA64)*100</f>
        <v>60.525394045534156</v>
      </c>
      <c r="AB69" s="34">
        <f t="shared" si="51"/>
        <v>67.033612211947741</v>
      </c>
      <c r="AC69" s="34">
        <f t="shared" si="51"/>
        <v>60.657013856453368</v>
      </c>
    </row>
    <row r="70" spans="2:29" ht="15.75" customHeight="1">
      <c r="Z70" s="5" t="s">
        <v>127</v>
      </c>
      <c r="AA70" s="6">
        <v>567</v>
      </c>
      <c r="AB70" s="6">
        <v>456</v>
      </c>
      <c r="AC70" s="6">
        <v>687</v>
      </c>
    </row>
    <row r="71" spans="2:29" ht="15.75" customHeight="1">
      <c r="Z71" s="32" t="s">
        <v>82</v>
      </c>
      <c r="AA71" s="34">
        <f t="shared" ref="AA71:AC71" si="52">(AA70/AA64)*100</f>
        <v>9.9299474605954465</v>
      </c>
      <c r="AB71" s="34">
        <f t="shared" si="52"/>
        <v>6.6930867459269043</v>
      </c>
      <c r="AC71" s="34">
        <f t="shared" si="52"/>
        <v>10.695936478281178</v>
      </c>
    </row>
    <row r="72" spans="2:29" ht="15.75" customHeight="1">
      <c r="Z72" s="2" t="s">
        <v>128</v>
      </c>
      <c r="AA72" s="5"/>
      <c r="AB72" s="5"/>
      <c r="AC72" s="5"/>
    </row>
    <row r="73" spans="2:29" ht="15.75" customHeight="1">
      <c r="Z73" s="5" t="s">
        <v>129</v>
      </c>
      <c r="AA73" s="2">
        <f t="shared" ref="AA73:AC73" si="53">AA75+AA77+AA79</f>
        <v>1</v>
      </c>
      <c r="AB73" s="2">
        <f t="shared" si="53"/>
        <v>1</v>
      </c>
      <c r="AC73" s="2">
        <f t="shared" si="53"/>
        <v>1</v>
      </c>
    </row>
    <row r="74" spans="2:29" ht="15.75" customHeight="1">
      <c r="Z74" s="32" t="s">
        <v>82</v>
      </c>
      <c r="AA74" s="42">
        <f t="shared" ref="AA74:AC74" si="54">(AA73/AA73)*100</f>
        <v>100</v>
      </c>
      <c r="AB74" s="42">
        <f t="shared" si="54"/>
        <v>100</v>
      </c>
      <c r="AC74" s="42">
        <f t="shared" si="54"/>
        <v>100</v>
      </c>
    </row>
    <row r="75" spans="2:29" ht="15.75" customHeight="1">
      <c r="Z75" s="5" t="s">
        <v>130</v>
      </c>
      <c r="AA75" s="5">
        <v>0</v>
      </c>
      <c r="AB75" s="5">
        <v>0</v>
      </c>
      <c r="AC75" s="5">
        <v>0</v>
      </c>
    </row>
    <row r="76" spans="2:29" ht="15.75" customHeight="1">
      <c r="Z76" s="32" t="s">
        <v>82</v>
      </c>
      <c r="AA76" s="39">
        <f t="shared" ref="AA76:AC76" si="55">(AA75/AA73)*100</f>
        <v>0</v>
      </c>
      <c r="AB76" s="39">
        <f t="shared" si="55"/>
        <v>0</v>
      </c>
      <c r="AC76" s="39">
        <f t="shared" si="55"/>
        <v>0</v>
      </c>
    </row>
    <row r="77" spans="2:29" ht="15.75" customHeight="1">
      <c r="Z77" s="5" t="s">
        <v>131</v>
      </c>
      <c r="AA77" s="5">
        <v>0</v>
      </c>
      <c r="AB77" s="5">
        <v>0</v>
      </c>
      <c r="AC77" s="5">
        <v>0</v>
      </c>
    </row>
    <row r="78" spans="2:29" ht="15.75" customHeight="1">
      <c r="Z78" s="32" t="s">
        <v>82</v>
      </c>
      <c r="AA78" s="39">
        <f t="shared" ref="AA78:AC78" si="56">(AA77/AA73)*100</f>
        <v>0</v>
      </c>
      <c r="AB78" s="39">
        <f t="shared" si="56"/>
        <v>0</v>
      </c>
      <c r="AC78" s="39">
        <f t="shared" si="56"/>
        <v>0</v>
      </c>
    </row>
    <row r="79" spans="2:29" ht="15.75" customHeight="1">
      <c r="Z79" s="5" t="s">
        <v>132</v>
      </c>
      <c r="AA79" s="5">
        <v>1</v>
      </c>
      <c r="AB79" s="5">
        <v>1</v>
      </c>
      <c r="AC79" s="5">
        <v>1</v>
      </c>
    </row>
    <row r="80" spans="2:29" ht="15.75" customHeight="1">
      <c r="Z80" s="32" t="s">
        <v>82</v>
      </c>
      <c r="AA80" s="39">
        <f t="shared" ref="AA80:AC80" si="57">(AA79/AA73)*100</f>
        <v>100</v>
      </c>
      <c r="AB80" s="39">
        <f t="shared" si="57"/>
        <v>100</v>
      </c>
      <c r="AC80" s="39">
        <f t="shared" si="57"/>
        <v>100</v>
      </c>
    </row>
    <row r="81" spans="26:29" ht="15.75" customHeight="1"/>
    <row r="82" spans="26:29" ht="15.75" customHeight="1">
      <c r="Z82" s="5" t="s">
        <v>133</v>
      </c>
      <c r="AA82" s="63">
        <f t="shared" ref="AA82:AC82" si="58">AA84+AA86+AA88</f>
        <v>125</v>
      </c>
      <c r="AB82" s="63">
        <f t="shared" si="58"/>
        <v>138</v>
      </c>
      <c r="AC82" s="63">
        <f t="shared" si="58"/>
        <v>146</v>
      </c>
    </row>
    <row r="83" spans="26:29" ht="15.75" customHeight="1">
      <c r="Z83" s="32" t="s">
        <v>82</v>
      </c>
      <c r="AA83" s="39">
        <f t="shared" ref="AA83:AC83" si="59">(AA82/AA82)*100</f>
        <v>100</v>
      </c>
      <c r="AB83" s="39">
        <f t="shared" si="59"/>
        <v>100</v>
      </c>
      <c r="AC83" s="39">
        <f t="shared" si="59"/>
        <v>100</v>
      </c>
    </row>
    <row r="84" spans="26:29" ht="15.75" customHeight="1">
      <c r="Z84" s="5" t="s">
        <v>130</v>
      </c>
      <c r="AA84" s="63">
        <v>0</v>
      </c>
      <c r="AB84" s="63">
        <v>0</v>
      </c>
      <c r="AC84" s="63">
        <v>0</v>
      </c>
    </row>
    <row r="85" spans="26:29" ht="15.75" customHeight="1">
      <c r="Z85" s="32" t="s">
        <v>82</v>
      </c>
      <c r="AA85" s="39">
        <f t="shared" ref="AA85:AC85" si="60">(AA84/AA82)*100</f>
        <v>0</v>
      </c>
      <c r="AB85" s="39">
        <f t="shared" si="60"/>
        <v>0</v>
      </c>
      <c r="AC85" s="39">
        <f t="shared" si="60"/>
        <v>0</v>
      </c>
    </row>
    <row r="86" spans="26:29" ht="15.75" customHeight="1">
      <c r="Z86" s="5" t="s">
        <v>131</v>
      </c>
      <c r="AA86" s="63">
        <v>0</v>
      </c>
      <c r="AB86" s="63">
        <v>0</v>
      </c>
      <c r="AC86" s="63">
        <v>0</v>
      </c>
    </row>
    <row r="87" spans="26:29" ht="15.75" customHeight="1">
      <c r="Z87" s="32" t="s">
        <v>82</v>
      </c>
      <c r="AA87" s="39">
        <f t="shared" ref="AA87:AC87" si="61">(AA86/AA82)*100</f>
        <v>0</v>
      </c>
      <c r="AB87" s="39">
        <f t="shared" si="61"/>
        <v>0</v>
      </c>
      <c r="AC87" s="39">
        <f t="shared" si="61"/>
        <v>0</v>
      </c>
    </row>
    <row r="88" spans="26:29" ht="15.75" customHeight="1">
      <c r="Z88" s="5" t="s">
        <v>132</v>
      </c>
      <c r="AA88" s="63">
        <v>125</v>
      </c>
      <c r="AB88" s="63">
        <v>138</v>
      </c>
      <c r="AC88" s="63">
        <v>146</v>
      </c>
    </row>
    <row r="89" spans="26:29" ht="15.75" customHeight="1">
      <c r="Z89" s="32" t="s">
        <v>82</v>
      </c>
      <c r="AA89" s="39">
        <f t="shared" ref="AA89:AC89" si="62">(AA88/AA82)*100</f>
        <v>100</v>
      </c>
      <c r="AB89" s="39">
        <f t="shared" si="62"/>
        <v>100</v>
      </c>
      <c r="AC89" s="39">
        <f t="shared" si="62"/>
        <v>100</v>
      </c>
    </row>
    <row r="90" spans="26:29" ht="15.75" customHeight="1"/>
    <row r="91" spans="26:29" ht="15.75" customHeight="1"/>
    <row r="92" spans="26:29" ht="15.75" customHeight="1"/>
    <row r="93" spans="26:29" ht="15.75" customHeight="1"/>
    <row r="94" spans="26:29" ht="15.75" customHeight="1"/>
    <row r="95" spans="26:29" ht="15.75" customHeight="1"/>
    <row r="96" spans="26:2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J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30" width="15.375" customWidth="1"/>
    <col min="31" max="41" width="9.375" customWidth="1"/>
    <col min="42" max="42" width="14" customWidth="1"/>
    <col min="43" max="63" width="9.375" customWidth="1"/>
    <col min="64" max="64" width="9.375" hidden="1" customWidth="1"/>
    <col min="65" max="82" width="9.375" customWidth="1"/>
    <col min="83" max="85" width="9.375" hidden="1" customWidth="1"/>
    <col min="86" max="166" width="9.375" customWidth="1"/>
  </cols>
  <sheetData>
    <row r="4" spans="1:166" ht="26.25">
      <c r="B4" s="1" t="s">
        <v>0</v>
      </c>
    </row>
    <row r="6" spans="1:166" ht="21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116" t="s">
        <v>28</v>
      </c>
      <c r="AQ6" s="95"/>
      <c r="AR6" s="95"/>
      <c r="AS6" s="95"/>
      <c r="AT6" s="95"/>
      <c r="AU6" s="95"/>
      <c r="AV6" s="95"/>
      <c r="AW6" s="96"/>
    </row>
    <row r="7" spans="1:166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113" t="s">
        <v>31</v>
      </c>
      <c r="AQ7" s="117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18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19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20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</row>
    <row r="8" spans="1:166" ht="40.5" customHeight="1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114" t="s">
        <v>38</v>
      </c>
      <c r="AR8" s="95"/>
      <c r="AS8" s="96"/>
      <c r="AT8" s="114" t="s">
        <v>39</v>
      </c>
      <c r="AU8" s="95"/>
      <c r="AV8" s="96"/>
      <c r="AW8" s="114" t="s">
        <v>40</v>
      </c>
      <c r="AX8" s="95"/>
      <c r="AY8" s="96"/>
      <c r="AZ8" s="114" t="s">
        <v>41</v>
      </c>
      <c r="BA8" s="95"/>
      <c r="BB8" s="96"/>
      <c r="BC8" s="114" t="s">
        <v>42</v>
      </c>
      <c r="BD8" s="95"/>
      <c r="BE8" s="96"/>
      <c r="BF8" s="114" t="s">
        <v>43</v>
      </c>
      <c r="BG8" s="95"/>
      <c r="BH8" s="96"/>
      <c r="BI8" s="114" t="s">
        <v>44</v>
      </c>
      <c r="BJ8" s="95"/>
      <c r="BK8" s="96"/>
      <c r="BL8" s="20" t="s">
        <v>45</v>
      </c>
      <c r="BM8" s="114" t="s">
        <v>46</v>
      </c>
      <c r="BN8" s="95"/>
      <c r="BO8" s="96"/>
      <c r="BP8" s="114" t="s">
        <v>47</v>
      </c>
      <c r="BQ8" s="95"/>
      <c r="BR8" s="96"/>
      <c r="BS8" s="114" t="s">
        <v>48</v>
      </c>
      <c r="BT8" s="95"/>
      <c r="BU8" s="96"/>
      <c r="BV8" s="114" t="s">
        <v>49</v>
      </c>
      <c r="BW8" s="95"/>
      <c r="BX8" s="96"/>
      <c r="BY8" s="114" t="s">
        <v>50</v>
      </c>
      <c r="BZ8" s="95"/>
      <c r="CA8" s="96"/>
      <c r="CB8" s="114" t="s">
        <v>51</v>
      </c>
      <c r="CC8" s="95"/>
      <c r="CD8" s="96"/>
      <c r="CE8" s="114" t="s">
        <v>52</v>
      </c>
      <c r="CF8" s="95"/>
      <c r="CG8" s="96"/>
      <c r="CH8" s="115" t="s">
        <v>53</v>
      </c>
      <c r="CI8" s="95"/>
      <c r="CJ8" s="96"/>
      <c r="CK8" s="114" t="s">
        <v>54</v>
      </c>
      <c r="CL8" s="95"/>
      <c r="CM8" s="96"/>
      <c r="CN8" s="114" t="s">
        <v>55</v>
      </c>
      <c r="CO8" s="95"/>
      <c r="CP8" s="96"/>
      <c r="CQ8" s="114" t="s">
        <v>56</v>
      </c>
      <c r="CR8" s="95"/>
      <c r="CS8" s="96"/>
      <c r="CT8" s="114" t="s">
        <v>57</v>
      </c>
      <c r="CU8" s="95"/>
      <c r="CV8" s="96"/>
      <c r="CW8" s="114" t="s">
        <v>58</v>
      </c>
      <c r="CX8" s="95"/>
      <c r="CY8" s="96"/>
      <c r="CZ8" s="114" t="s">
        <v>59</v>
      </c>
      <c r="DA8" s="95"/>
      <c r="DB8" s="96"/>
      <c r="DC8" s="115" t="s">
        <v>60</v>
      </c>
      <c r="DD8" s="95"/>
      <c r="DE8" s="96"/>
      <c r="DF8" s="114" t="s">
        <v>61</v>
      </c>
      <c r="DG8" s="95"/>
      <c r="DH8" s="96"/>
      <c r="DI8" s="114" t="s">
        <v>62</v>
      </c>
      <c r="DJ8" s="95"/>
      <c r="DK8" s="96"/>
      <c r="DL8" s="114" t="s">
        <v>63</v>
      </c>
      <c r="DM8" s="95"/>
      <c r="DN8" s="96"/>
      <c r="DO8" s="114" t="s">
        <v>64</v>
      </c>
      <c r="DP8" s="95"/>
      <c r="DQ8" s="96"/>
      <c r="DR8" s="114" t="s">
        <v>65</v>
      </c>
      <c r="DS8" s="95"/>
      <c r="DT8" s="96"/>
      <c r="DU8" s="114" t="s">
        <v>66</v>
      </c>
      <c r="DV8" s="95"/>
      <c r="DW8" s="96"/>
      <c r="DX8" s="114" t="s">
        <v>67</v>
      </c>
      <c r="DY8" s="95"/>
      <c r="DZ8" s="96"/>
      <c r="EA8" s="114" t="s">
        <v>68</v>
      </c>
      <c r="EB8" s="95"/>
      <c r="EC8" s="96"/>
      <c r="ED8" s="114" t="s">
        <v>69</v>
      </c>
      <c r="EE8" s="95"/>
      <c r="EF8" s="96"/>
      <c r="EG8" s="114" t="s">
        <v>70</v>
      </c>
      <c r="EH8" s="95"/>
      <c r="EI8" s="96"/>
      <c r="EJ8" s="114" t="s">
        <v>71</v>
      </c>
      <c r="EK8" s="95"/>
      <c r="EL8" s="96"/>
      <c r="EM8" s="114" t="s">
        <v>72</v>
      </c>
      <c r="EN8" s="95"/>
      <c r="EO8" s="96"/>
      <c r="EP8" s="115" t="s">
        <v>73</v>
      </c>
      <c r="EQ8" s="95"/>
      <c r="ER8" s="96"/>
      <c r="ES8" s="114" t="s">
        <v>74</v>
      </c>
      <c r="ET8" s="95"/>
      <c r="EU8" s="96"/>
      <c r="EV8" s="114" t="s">
        <v>75</v>
      </c>
      <c r="EW8" s="95"/>
      <c r="EX8" s="96"/>
      <c r="EY8" s="114" t="s">
        <v>76</v>
      </c>
      <c r="EZ8" s="95"/>
      <c r="FA8" s="96"/>
      <c r="FB8" s="114" t="s">
        <v>77</v>
      </c>
      <c r="FC8" s="95"/>
      <c r="FD8" s="96"/>
      <c r="FE8" s="114" t="s">
        <v>78</v>
      </c>
      <c r="FF8" s="95"/>
      <c r="FG8" s="96"/>
      <c r="FH8" s="115" t="s">
        <v>79</v>
      </c>
      <c r="FI8" s="95"/>
      <c r="FJ8" s="96"/>
    </row>
    <row r="9" spans="1:166">
      <c r="B9" s="5" t="s">
        <v>4</v>
      </c>
      <c r="C9" s="6">
        <f t="shared" ref="C9:E9" si="0">C12+C14</f>
        <v>17275</v>
      </c>
      <c r="D9" s="6">
        <f t="shared" si="0"/>
        <v>17783</v>
      </c>
      <c r="E9" s="6">
        <f t="shared" si="0"/>
        <v>18304</v>
      </c>
      <c r="H9" s="5" t="s">
        <v>80</v>
      </c>
      <c r="I9" s="6">
        <v>5</v>
      </c>
      <c r="J9" s="6">
        <v>5</v>
      </c>
      <c r="K9" s="6">
        <v>5</v>
      </c>
      <c r="Z9" s="2" t="s">
        <v>81</v>
      </c>
      <c r="AA9" s="93"/>
      <c r="AB9" s="93"/>
      <c r="AC9" s="93"/>
      <c r="AP9" s="93"/>
      <c r="AQ9" s="22">
        <v>2017</v>
      </c>
      <c r="AR9" s="22">
        <v>2018</v>
      </c>
      <c r="AS9" s="24">
        <v>2019</v>
      </c>
      <c r="AT9" s="22">
        <v>2017</v>
      </c>
      <c r="AU9" s="22">
        <v>2018</v>
      </c>
      <c r="AV9" s="24">
        <v>2019</v>
      </c>
      <c r="AW9" s="22">
        <v>2017</v>
      </c>
      <c r="AX9" s="22">
        <v>2018</v>
      </c>
      <c r="AY9" s="24">
        <v>2019</v>
      </c>
      <c r="AZ9" s="22">
        <v>2017</v>
      </c>
      <c r="BA9" s="22">
        <v>2018</v>
      </c>
      <c r="BB9" s="24">
        <v>2019</v>
      </c>
      <c r="BC9" s="22">
        <v>2017</v>
      </c>
      <c r="BD9" s="22">
        <v>2018</v>
      </c>
      <c r="BE9" s="24">
        <v>2019</v>
      </c>
      <c r="BF9" s="22">
        <v>2017</v>
      </c>
      <c r="BG9" s="22">
        <v>2018</v>
      </c>
      <c r="BH9" s="24">
        <v>2019</v>
      </c>
      <c r="BI9" s="22">
        <v>2017</v>
      </c>
      <c r="BJ9" s="22">
        <v>2018</v>
      </c>
      <c r="BK9" s="24">
        <v>2019</v>
      </c>
      <c r="BL9" s="27"/>
      <c r="BM9" s="22">
        <v>2017</v>
      </c>
      <c r="BN9" s="22">
        <v>2018</v>
      </c>
      <c r="BO9" s="24">
        <v>2019</v>
      </c>
      <c r="BP9" s="22">
        <v>2017</v>
      </c>
      <c r="BQ9" s="22">
        <v>2018</v>
      </c>
      <c r="BR9" s="24">
        <v>2019</v>
      </c>
      <c r="BS9" s="22">
        <v>2017</v>
      </c>
      <c r="BT9" s="22">
        <v>2018</v>
      </c>
      <c r="BU9" s="24">
        <v>2019</v>
      </c>
      <c r="BV9" s="22">
        <v>2017</v>
      </c>
      <c r="BW9" s="22">
        <v>2018</v>
      </c>
      <c r="BX9" s="24">
        <v>2019</v>
      </c>
      <c r="BY9" s="22">
        <v>2017</v>
      </c>
      <c r="BZ9" s="22">
        <v>2018</v>
      </c>
      <c r="CA9" s="24">
        <v>2019</v>
      </c>
      <c r="CB9" s="22">
        <v>2017</v>
      </c>
      <c r="CC9" s="22">
        <v>2018</v>
      </c>
      <c r="CD9" s="24">
        <v>2019</v>
      </c>
      <c r="CE9" s="22">
        <v>2017</v>
      </c>
      <c r="CF9" s="22">
        <v>2018</v>
      </c>
      <c r="CG9" s="24">
        <v>2019</v>
      </c>
      <c r="CH9" s="22">
        <v>2017</v>
      </c>
      <c r="CI9" s="22">
        <v>2018</v>
      </c>
      <c r="CJ9" s="24">
        <v>2019</v>
      </c>
      <c r="CK9" s="22">
        <v>2017</v>
      </c>
      <c r="CL9" s="22">
        <v>2018</v>
      </c>
      <c r="CM9" s="24">
        <v>2019</v>
      </c>
      <c r="CN9" s="22">
        <v>2017</v>
      </c>
      <c r="CO9" s="22">
        <v>2018</v>
      </c>
      <c r="CP9" s="24">
        <v>2019</v>
      </c>
      <c r="CQ9" s="22">
        <v>2017</v>
      </c>
      <c r="CR9" s="22">
        <v>2018</v>
      </c>
      <c r="CS9" s="24">
        <v>2019</v>
      </c>
      <c r="CT9" s="22">
        <v>2017</v>
      </c>
      <c r="CU9" s="22">
        <v>2018</v>
      </c>
      <c r="CV9" s="24">
        <v>2019</v>
      </c>
      <c r="CW9" s="22">
        <v>2017</v>
      </c>
      <c r="CX9" s="22">
        <v>2018</v>
      </c>
      <c r="CY9" s="24">
        <v>2019</v>
      </c>
      <c r="CZ9" s="22">
        <v>2017</v>
      </c>
      <c r="DA9" s="22">
        <v>2018</v>
      </c>
      <c r="DB9" s="24">
        <v>2019</v>
      </c>
      <c r="DC9" s="22">
        <v>2017</v>
      </c>
      <c r="DD9" s="22">
        <v>2018</v>
      </c>
      <c r="DE9" s="24">
        <v>2019</v>
      </c>
      <c r="DF9" s="22">
        <v>2017</v>
      </c>
      <c r="DG9" s="22">
        <v>2018</v>
      </c>
      <c r="DH9" s="24">
        <v>2019</v>
      </c>
      <c r="DI9" s="22">
        <v>2017</v>
      </c>
      <c r="DJ9" s="22">
        <v>2018</v>
      </c>
      <c r="DK9" s="24">
        <v>2019</v>
      </c>
      <c r="DL9" s="22">
        <v>2017</v>
      </c>
      <c r="DM9" s="22">
        <v>2018</v>
      </c>
      <c r="DN9" s="24">
        <v>2019</v>
      </c>
      <c r="DO9" s="22">
        <v>2017</v>
      </c>
      <c r="DP9" s="22">
        <v>2018</v>
      </c>
      <c r="DQ9" s="24">
        <v>2019</v>
      </c>
      <c r="DR9" s="22">
        <v>2017</v>
      </c>
      <c r="DS9" s="22">
        <v>2018</v>
      </c>
      <c r="DT9" s="24">
        <v>2019</v>
      </c>
      <c r="DU9" s="22">
        <v>2017</v>
      </c>
      <c r="DV9" s="22">
        <v>2018</v>
      </c>
      <c r="DW9" s="24">
        <v>2019</v>
      </c>
      <c r="DX9" s="22">
        <v>2017</v>
      </c>
      <c r="DY9" s="22">
        <v>2018</v>
      </c>
      <c r="DZ9" s="24">
        <v>2019</v>
      </c>
      <c r="EA9" s="22">
        <v>2017</v>
      </c>
      <c r="EB9" s="22">
        <v>2018</v>
      </c>
      <c r="EC9" s="24">
        <v>2019</v>
      </c>
      <c r="ED9" s="22">
        <v>2017</v>
      </c>
      <c r="EE9" s="22">
        <v>2018</v>
      </c>
      <c r="EF9" s="24">
        <v>2019</v>
      </c>
      <c r="EG9" s="22">
        <v>2017</v>
      </c>
      <c r="EH9" s="22">
        <v>2018</v>
      </c>
      <c r="EI9" s="24">
        <v>2019</v>
      </c>
      <c r="EJ9" s="22">
        <v>2017</v>
      </c>
      <c r="EK9" s="22">
        <v>2018</v>
      </c>
      <c r="EL9" s="24">
        <v>2019</v>
      </c>
      <c r="EM9" s="22">
        <v>2017</v>
      </c>
      <c r="EN9" s="22">
        <v>2018</v>
      </c>
      <c r="EO9" s="24">
        <v>2019</v>
      </c>
      <c r="EP9" s="22">
        <v>2017</v>
      </c>
      <c r="EQ9" s="22">
        <v>2018</v>
      </c>
      <c r="ER9" s="24">
        <v>2019</v>
      </c>
      <c r="ES9" s="22">
        <v>2017</v>
      </c>
      <c r="ET9" s="22">
        <v>2018</v>
      </c>
      <c r="EU9" s="24">
        <v>2019</v>
      </c>
      <c r="EV9" s="22">
        <v>2017</v>
      </c>
      <c r="EW9" s="22">
        <v>2018</v>
      </c>
      <c r="EX9" s="24">
        <v>2019</v>
      </c>
      <c r="EY9" s="22">
        <v>2017</v>
      </c>
      <c r="EZ9" s="22">
        <v>2018</v>
      </c>
      <c r="FA9" s="24">
        <v>2019</v>
      </c>
      <c r="FB9" s="22">
        <v>2017</v>
      </c>
      <c r="FC9" s="22">
        <v>2018</v>
      </c>
      <c r="FD9" s="24">
        <v>2019</v>
      </c>
      <c r="FE9" s="22">
        <v>2017</v>
      </c>
      <c r="FF9" s="22">
        <v>2018</v>
      </c>
      <c r="FG9" s="24">
        <v>2019</v>
      </c>
      <c r="FH9" s="22">
        <v>2017</v>
      </c>
      <c r="FI9" s="22">
        <v>2018</v>
      </c>
      <c r="FJ9" s="24">
        <v>2019</v>
      </c>
    </row>
    <row r="10" spans="1:166">
      <c r="B10" s="32" t="s">
        <v>82</v>
      </c>
      <c r="C10" s="33">
        <f>(C9/(C9+D9+E9))*100</f>
        <v>32.373224391889359</v>
      </c>
      <c r="D10" s="33">
        <f>(D9/(C9+D9+E9))*100</f>
        <v>33.325212698174731</v>
      </c>
      <c r="E10" s="34">
        <f>(E9/(C9+D9+E9))*100</f>
        <v>34.30156290993591</v>
      </c>
      <c r="H10" s="5" t="s">
        <v>83</v>
      </c>
      <c r="I10" s="6">
        <f t="shared" ref="I10:K10" si="1">+I14+I16</f>
        <v>7664</v>
      </c>
      <c r="J10" s="6">
        <f t="shared" si="1"/>
        <v>6462</v>
      </c>
      <c r="K10" s="6">
        <f t="shared" si="1"/>
        <v>6405</v>
      </c>
      <c r="Z10" s="5" t="s">
        <v>84</v>
      </c>
      <c r="AA10" s="35">
        <v>8899242514</v>
      </c>
      <c r="AB10" s="35">
        <v>8617097680</v>
      </c>
      <c r="AC10" s="35">
        <v>8758170097</v>
      </c>
      <c r="AP10" s="5" t="s">
        <v>136</v>
      </c>
      <c r="AQ10" s="5">
        <v>24</v>
      </c>
      <c r="AR10" s="5">
        <v>22</v>
      </c>
      <c r="AS10" s="5">
        <v>25</v>
      </c>
      <c r="AT10" s="5">
        <v>24</v>
      </c>
      <c r="AU10" s="5">
        <v>19</v>
      </c>
      <c r="AV10" s="5">
        <v>25</v>
      </c>
      <c r="AW10" s="5">
        <v>0</v>
      </c>
      <c r="AX10" s="5">
        <v>3</v>
      </c>
      <c r="AY10" s="5">
        <v>0</v>
      </c>
      <c r="AZ10" s="5">
        <v>24</v>
      </c>
      <c r="BA10" s="5">
        <v>20</v>
      </c>
      <c r="BB10" s="5">
        <v>25</v>
      </c>
      <c r="BC10" s="5">
        <v>0</v>
      </c>
      <c r="BD10" s="5">
        <v>1</v>
      </c>
      <c r="BE10" s="5">
        <v>0</v>
      </c>
      <c r="BF10" s="5">
        <v>0</v>
      </c>
      <c r="BG10" s="5">
        <v>0</v>
      </c>
      <c r="BH10" s="5">
        <v>0</v>
      </c>
      <c r="BI10" s="5">
        <v>0</v>
      </c>
      <c r="BJ10" s="5">
        <v>0</v>
      </c>
      <c r="BK10" s="5">
        <v>0</v>
      </c>
      <c r="BL10" s="36"/>
      <c r="BM10" s="5">
        <v>149164019</v>
      </c>
      <c r="BN10" s="5">
        <v>53800000</v>
      </c>
      <c r="BO10" s="5">
        <v>173600000</v>
      </c>
      <c r="BP10" s="5">
        <v>0</v>
      </c>
      <c r="BQ10" s="5">
        <v>22500000</v>
      </c>
      <c r="BR10" s="5">
        <v>0</v>
      </c>
      <c r="BS10" s="5">
        <v>149164019</v>
      </c>
      <c r="BT10" s="5">
        <v>74300000</v>
      </c>
      <c r="BU10" s="5">
        <v>0</v>
      </c>
      <c r="BV10" s="5">
        <v>0</v>
      </c>
      <c r="BW10" s="5">
        <v>2000000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/>
      <c r="CF10" s="5"/>
      <c r="CG10" s="5"/>
      <c r="CH10" s="5">
        <v>76</v>
      </c>
      <c r="CI10" s="5">
        <v>75</v>
      </c>
      <c r="CJ10" s="5">
        <v>65</v>
      </c>
      <c r="CK10" s="5">
        <v>2</v>
      </c>
      <c r="CL10" s="5">
        <v>1</v>
      </c>
      <c r="CM10" s="5">
        <v>2</v>
      </c>
      <c r="CN10" s="5">
        <v>2</v>
      </c>
      <c r="CO10" s="5">
        <v>1</v>
      </c>
      <c r="CP10" s="5">
        <v>2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10</v>
      </c>
      <c r="DD10" s="5">
        <v>13</v>
      </c>
      <c r="DE10" s="5">
        <v>9</v>
      </c>
      <c r="DF10" s="5">
        <v>0</v>
      </c>
      <c r="DG10" s="5">
        <v>0</v>
      </c>
      <c r="DH10" s="5">
        <v>1</v>
      </c>
      <c r="DI10" s="5">
        <v>0</v>
      </c>
      <c r="DJ10" s="5">
        <v>0</v>
      </c>
      <c r="DK10" s="5">
        <v>1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/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1</v>
      </c>
      <c r="ET10" s="5">
        <v>1</v>
      </c>
      <c r="EU10" s="5">
        <v>0</v>
      </c>
      <c r="EV10" s="5">
        <v>0</v>
      </c>
      <c r="EW10" s="5">
        <v>1</v>
      </c>
      <c r="EX10" s="5">
        <v>0</v>
      </c>
      <c r="EY10" s="5">
        <v>1</v>
      </c>
      <c r="EZ10" s="5">
        <v>0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1</v>
      </c>
      <c r="FJ10" s="5">
        <v>2</v>
      </c>
    </row>
    <row r="11" spans="1:166" ht="15.75">
      <c r="B11" s="5" t="s">
        <v>5</v>
      </c>
      <c r="C11" s="5"/>
      <c r="D11" s="5"/>
      <c r="E11" s="5"/>
      <c r="H11" s="32" t="s">
        <v>82</v>
      </c>
      <c r="I11" s="39">
        <f>(I10/(I10+J10+K10))*100</f>
        <v>37.328917247089763</v>
      </c>
      <c r="J11" s="41">
        <f>(J10/(I10+J10+K10))*100</f>
        <v>31.474355852126052</v>
      </c>
      <c r="K11" s="41">
        <f>(K10/(I10+J10+K10))*100</f>
        <v>31.196726900784178</v>
      </c>
      <c r="Z11" s="32" t="s">
        <v>82</v>
      </c>
      <c r="AA11" s="42">
        <f t="shared" ref="AA11:AC11" si="2">(AA10/AA10)*100</f>
        <v>100</v>
      </c>
      <c r="AB11" s="42">
        <f t="shared" si="2"/>
        <v>100</v>
      </c>
      <c r="AC11" s="42">
        <f t="shared" si="2"/>
        <v>100</v>
      </c>
      <c r="AP11" s="43" t="s">
        <v>82</v>
      </c>
      <c r="AQ11" s="45">
        <f>(AQ10/(AQ10+AR10+AS10))*100</f>
        <v>33.802816901408448</v>
      </c>
      <c r="AR11" s="45">
        <f>(AR10/(AQ10+AR10+AS10))*100</f>
        <v>30.985915492957744</v>
      </c>
      <c r="AS11" s="45">
        <f>(AS10/(AQ10+AR10+AS10))*100</f>
        <v>35.2112676056338</v>
      </c>
      <c r="AT11" s="45">
        <f>(AT10/(AT10+AU10+AV10))*100</f>
        <v>35.294117647058826</v>
      </c>
      <c r="AU11" s="45">
        <f>(AU10/(AT10+AU10+AV10))*100</f>
        <v>27.941176470588236</v>
      </c>
      <c r="AV11" s="45">
        <f>(AV10/(AT10+AU10+AV10))*100</f>
        <v>36.764705882352942</v>
      </c>
      <c r="AW11" s="45">
        <f>(AW10/(AW10+AX10+AY10))*100</f>
        <v>0</v>
      </c>
      <c r="AX11" s="45">
        <f>(AX10/(AW10+AX10+AY10))*100</f>
        <v>100</v>
      </c>
      <c r="AY11" s="45">
        <f>(AY10/(AW10+AX10+AY10))*100</f>
        <v>0</v>
      </c>
      <c r="AZ11" s="45">
        <f>(AZ10/(AZ10+BA10+BB10))*100</f>
        <v>34.782608695652172</v>
      </c>
      <c r="BA11" s="45">
        <f>(BA10/(AZ10+BA10+BB10))*100</f>
        <v>28.985507246376812</v>
      </c>
      <c r="BB11" s="45">
        <f>(BB10/(AZ10+BA10+BB10))*100</f>
        <v>36.231884057971016</v>
      </c>
      <c r="BC11" s="45">
        <f>(BC10/(BC10+BD10+BE10))*100</f>
        <v>0</v>
      </c>
      <c r="BD11" s="45">
        <f>(BD10/(BC10+BD10+BE10))*100</f>
        <v>100</v>
      </c>
      <c r="BE11" s="45">
        <f>(BE10/(BC10+BD10+BE10))*100</f>
        <v>0</v>
      </c>
      <c r="BF11" s="45" t="e">
        <f>(BF10/(BF10+BG10+BH10))*100</f>
        <v>#DIV/0!</v>
      </c>
      <c r="BG11" s="45" t="e">
        <f>(BG10/(BF10+BG10+BH10))*100</f>
        <v>#DIV/0!</v>
      </c>
      <c r="BH11" s="45" t="e">
        <f>(BH10/(BF10+BG10+BH10))*100</f>
        <v>#DIV/0!</v>
      </c>
      <c r="BI11" s="45" t="e">
        <f>(BI10/(BI10+BJ10+BK10))*100</f>
        <v>#DIV/0!</v>
      </c>
      <c r="BJ11" s="45" t="e">
        <f>(BJ10/(BI10+BJ10+BK10))*100</f>
        <v>#DIV/0!</v>
      </c>
      <c r="BK11" s="45" t="e">
        <f>(BK10/(BI10+BJ10+BK10))*100</f>
        <v>#DIV/0!</v>
      </c>
      <c r="BL11" s="47"/>
      <c r="BM11" s="45">
        <f>(BM10/(BM10+BN10+BO10))*100</f>
        <v>39.611861854491202</v>
      </c>
      <c r="BN11" s="45">
        <f>(BN10/(BM10+BN10+BO10))*100</f>
        <v>14.2870792973983</v>
      </c>
      <c r="BO11" s="45">
        <f>(BO10/(BM10+BN10+BO10))*100</f>
        <v>46.101058848110497</v>
      </c>
      <c r="BP11" s="45">
        <f>(BP10/(BP10+BQ10+BR10))*100</f>
        <v>0</v>
      </c>
      <c r="BQ11" s="45">
        <f>(BQ10/(BP10+BQ10+BR10))*100</f>
        <v>100</v>
      </c>
      <c r="BR11" s="45">
        <f>(BR10/(BP10+BQ10+BR10))*100</f>
        <v>0</v>
      </c>
      <c r="BS11" s="45">
        <f>(BS10/(BS10+BT10+BU10))*100</f>
        <v>66.750799375894161</v>
      </c>
      <c r="BT11" s="45">
        <f>(BT10/(BS10+BT10+BU10))*100</f>
        <v>33.249200624105846</v>
      </c>
      <c r="BU11" s="45">
        <f>(BU10/(BS10+BT10+BU10))*100</f>
        <v>0</v>
      </c>
      <c r="BV11" s="45">
        <f>(BV10/(BV10+BW10+BX10))*100</f>
        <v>0</v>
      </c>
      <c r="BW11" s="45">
        <f>(BW10/(BV10+BW10+BX10))*100</f>
        <v>100</v>
      </c>
      <c r="BX11" s="45">
        <f>(BX10/(BV10+BW10+BX10))*100</f>
        <v>0</v>
      </c>
      <c r="BY11" s="45" t="e">
        <f>(BY10/(BY10+BZ10+CA10))*100</f>
        <v>#DIV/0!</v>
      </c>
      <c r="BZ11" s="45" t="e">
        <f>(BZ10/(BY10+BZ10+CA10))*100</f>
        <v>#DIV/0!</v>
      </c>
      <c r="CA11" s="45" t="e">
        <f>(CA10/(BY10+BZ10+CA10))*100</f>
        <v>#DIV/0!</v>
      </c>
      <c r="CB11" s="45" t="e">
        <f>(CB10/(CB10+CC10+CD10))*100</f>
        <v>#DIV/0!</v>
      </c>
      <c r="CC11" s="45" t="e">
        <f>(CC10/(CB10+CC10+CD10))*100</f>
        <v>#DIV/0!</v>
      </c>
      <c r="CD11" s="45" t="e">
        <f>(CD10/(CB10+CC10+CD10))*100</f>
        <v>#DIV/0!</v>
      </c>
      <c r="CE11" s="45" t="e">
        <f>(CE10/(CE10+CF10+CG10))*100</f>
        <v>#DIV/0!</v>
      </c>
      <c r="CF11" s="45" t="e">
        <f>(CF10/(CE10+CF10+CG10))*100</f>
        <v>#DIV/0!</v>
      </c>
      <c r="CG11" s="45" t="e">
        <f>(CG10/(CE10+CF10+CG10))*100</f>
        <v>#DIV/0!</v>
      </c>
      <c r="CH11" s="45">
        <f>(CH10/(CH10+CI10+CJ10))*100</f>
        <v>35.185185185185183</v>
      </c>
      <c r="CI11" s="45">
        <f>(CI10/(CH10+CI10+CJ10))*100</f>
        <v>34.722222222222221</v>
      </c>
      <c r="CJ11" s="45">
        <f>(CJ10/(CH10+CI10+CJ10))*100</f>
        <v>30.092592592592592</v>
      </c>
      <c r="CK11" s="45">
        <f>(CK10/(CK10+CL10+CM10))*100</f>
        <v>40</v>
      </c>
      <c r="CL11" s="45">
        <f>(CL10/(CK10+CL10+CM10))*100</f>
        <v>20</v>
      </c>
      <c r="CM11" s="45">
        <f>(CM10/(CK10+CL10+CM10))*100</f>
        <v>40</v>
      </c>
      <c r="CN11" s="45">
        <f>(CN10/(CN10+CO10+CP10))*100</f>
        <v>40</v>
      </c>
      <c r="CO11" s="45">
        <f>(CO10/(CN10+CO10+CP10))*100</f>
        <v>20</v>
      </c>
      <c r="CP11" s="45">
        <f>(CP10/(CN10+CO10+CP10))*100</f>
        <v>40</v>
      </c>
      <c r="CQ11" s="45" t="e">
        <f>(CQ10/(CQ10+CR10+CS10))*100</f>
        <v>#DIV/0!</v>
      </c>
      <c r="CR11" s="45" t="e">
        <f>(CR10/(CQ10+CR10+CS10))*100</f>
        <v>#DIV/0!</v>
      </c>
      <c r="CS11" s="45" t="e">
        <f>(CS10/(CQ10+CR10+CS10))*100</f>
        <v>#DIV/0!</v>
      </c>
      <c r="CT11" s="45" t="e">
        <f>(CT10/(CT10+CU10+CV10))*100</f>
        <v>#DIV/0!</v>
      </c>
      <c r="CU11" s="45" t="e">
        <f>(CU10/(CT10+CU10+CV10))*100</f>
        <v>#DIV/0!</v>
      </c>
      <c r="CV11" s="45" t="e">
        <f>(CV10/(CT10+CU10+CV10))*100</f>
        <v>#DIV/0!</v>
      </c>
      <c r="CW11" s="45" t="e">
        <f>(CW10/(CW10+CX10+CY10))*100</f>
        <v>#DIV/0!</v>
      </c>
      <c r="CX11" s="45" t="e">
        <f>(CX10/(CW10+CX10+CY10))*100</f>
        <v>#DIV/0!</v>
      </c>
      <c r="CY11" s="45" t="e">
        <f>(CY10/(CW10+CX10+CY10))*100</f>
        <v>#DIV/0!</v>
      </c>
      <c r="CZ11" s="45" t="e">
        <f>(CZ10/(CZ10+DA10+DB10))*100</f>
        <v>#DIV/0!</v>
      </c>
      <c r="DA11" s="45" t="e">
        <f>(DA10/(CZ10+DA10+DB10))*100</f>
        <v>#DIV/0!</v>
      </c>
      <c r="DB11" s="45" t="e">
        <f>(DB10/(CZ10+DA10+DB10))*100</f>
        <v>#DIV/0!</v>
      </c>
      <c r="DC11" s="45">
        <f>(DC10/(DC10+DD10+DE10))*100</f>
        <v>31.25</v>
      </c>
      <c r="DD11" s="45">
        <f>(DD10/(DC10+DD10+DE10))*100</f>
        <v>40.625</v>
      </c>
      <c r="DE11" s="45">
        <f>(DE10/(DC10+DD10+DE10))*100</f>
        <v>28.125</v>
      </c>
      <c r="DF11" s="45">
        <f>(DF10/(DF10+DG10+DH10))*100</f>
        <v>0</v>
      </c>
      <c r="DG11" s="45">
        <f>(DG10/(DF10+DG10+DH10))*100</f>
        <v>0</v>
      </c>
      <c r="DH11" s="45">
        <f>(DH10/(DF10+DG10+DH10))*100</f>
        <v>100</v>
      </c>
      <c r="DI11" s="45">
        <f>(DI10/(DI10+DJ10+DK10))*100</f>
        <v>0</v>
      </c>
      <c r="DJ11" s="45">
        <f>(DJ10/(DI10+DJ10+DK10))*100</f>
        <v>0</v>
      </c>
      <c r="DK11" s="45">
        <f>(DK10/(DI10+DJ10+DK10))*100</f>
        <v>100</v>
      </c>
      <c r="DL11" s="45" t="e">
        <f>(DL10/(DL10+DM10+DN10))*100</f>
        <v>#DIV/0!</v>
      </c>
      <c r="DM11" s="45" t="e">
        <f>(DM10/(DL10+DM10+DN10))*100</f>
        <v>#DIV/0!</v>
      </c>
      <c r="DN11" s="45" t="e">
        <f>(DN10/(DL10+DM10+DN10))*100</f>
        <v>#DIV/0!</v>
      </c>
      <c r="DO11" s="45" t="e">
        <f>(DO10/(DO10+DP10+DQ10))*100</f>
        <v>#DIV/0!</v>
      </c>
      <c r="DP11" s="45" t="e">
        <f>(DP10/(DO10+DP10+DQ10))*100</f>
        <v>#DIV/0!</v>
      </c>
      <c r="DQ11" s="45" t="e">
        <f>(DQ10/(DO10+DP10+DQ10))*100</f>
        <v>#DIV/0!</v>
      </c>
      <c r="DR11" s="45" t="e">
        <f>(DR10/(DR10+DS10+DT10))*100</f>
        <v>#DIV/0!</v>
      </c>
      <c r="DS11" s="45" t="e">
        <f>(DS10/(DR10+DS10+DT10))*100</f>
        <v>#DIV/0!</v>
      </c>
      <c r="DT11" s="45" t="e">
        <f>(DT10/(DR10+DS10+DT10))*100</f>
        <v>#DIV/0!</v>
      </c>
      <c r="DU11" s="45" t="e">
        <f>(DU10/(DU10+DV10+DW10))*100</f>
        <v>#DIV/0!</v>
      </c>
      <c r="DV11" s="45" t="e">
        <f>(DV10/(DU10+DV10+DW10))*100</f>
        <v>#DIV/0!</v>
      </c>
      <c r="DW11" s="45" t="e">
        <f>(DW10/(DU10+DV10+DW10))*100</f>
        <v>#DIV/0!</v>
      </c>
      <c r="DX11" s="45" t="e">
        <f>(DX10/(DX10+DY10+DZ10))*100</f>
        <v>#DIV/0!</v>
      </c>
      <c r="DY11" s="45" t="e">
        <f>(DY10/(DX10+DY10+DZ10))*100</f>
        <v>#DIV/0!</v>
      </c>
      <c r="DZ11" s="45" t="e">
        <f>(DZ10/(DX10+DY10+DZ10))*100</f>
        <v>#DIV/0!</v>
      </c>
      <c r="EA11" s="45" t="e">
        <f>(EA10/(EA10+EB10+EC10))*100</f>
        <v>#DIV/0!</v>
      </c>
      <c r="EB11" s="45" t="e">
        <f>(EB10/(EA10+EB10+EC10))*100</f>
        <v>#DIV/0!</v>
      </c>
      <c r="EC11" s="45" t="e">
        <f>(EC10/(EA10+EB10+EC10))*100</f>
        <v>#DIV/0!</v>
      </c>
      <c r="ED11" s="45" t="e">
        <f>(ED10/(ED10+EE10+EF10))*100</f>
        <v>#DIV/0!</v>
      </c>
      <c r="EE11" s="45" t="e">
        <f>(EE10/(ED10+EE10+EF10))*100</f>
        <v>#DIV/0!</v>
      </c>
      <c r="EF11" s="45" t="e">
        <f>(EF10/(ED10+EE10+EF10))*100</f>
        <v>#DIV/0!</v>
      </c>
      <c r="EG11" s="45" t="e">
        <f>(EG10/(EG10+EH10+EI10))*100</f>
        <v>#DIV/0!</v>
      </c>
      <c r="EH11" s="45" t="e">
        <f>(EH10/(EG10+EH10+EI10))*100</f>
        <v>#DIV/0!</v>
      </c>
      <c r="EI11" s="45" t="e">
        <f>(EI10/(EG10+EH10+EI10))*100</f>
        <v>#DIV/0!</v>
      </c>
      <c r="EJ11" s="45" t="e">
        <f>(EJ10/(EJ10+EK10+EL10))*100</f>
        <v>#DIV/0!</v>
      </c>
      <c r="EK11" s="45" t="e">
        <f>(EK10/(EJ10+EK10+EL10))*100</f>
        <v>#DIV/0!</v>
      </c>
      <c r="EL11" s="45" t="e">
        <f>(EL10/(EJ10+EK10+EL10))*100</f>
        <v>#DIV/0!</v>
      </c>
      <c r="EM11" s="45" t="e">
        <f>(EM10/(EM10+EN10+EO10))*100</f>
        <v>#DIV/0!</v>
      </c>
      <c r="EN11" s="45" t="e">
        <f>(EN10/(EM10+EN10+EO10))*100</f>
        <v>#DIV/0!</v>
      </c>
      <c r="EO11" s="45" t="e">
        <f>(EO10/(EM10+EN10+EO10))*100</f>
        <v>#DIV/0!</v>
      </c>
      <c r="EP11" s="45" t="e">
        <f>(EP10/(EP10+EQ10+ER10))*100</f>
        <v>#DIV/0!</v>
      </c>
      <c r="EQ11" s="45" t="e">
        <f>(EQ10/(EP10+EQ10+ER10))*100</f>
        <v>#DIV/0!</v>
      </c>
      <c r="ER11" s="45" t="e">
        <f>(ER10/(EP10+EQ10+ER10))*100</f>
        <v>#DIV/0!</v>
      </c>
      <c r="ES11" s="45">
        <f>(ES10/(ES10+ET10+EU10))*100</f>
        <v>50</v>
      </c>
      <c r="ET11" s="45">
        <f>(ET10/(ES10+ET10+EU10))*100</f>
        <v>50</v>
      </c>
      <c r="EU11" s="45">
        <f>(EU10/(ES10+ET10+EU10))*100</f>
        <v>0</v>
      </c>
      <c r="EV11" s="45">
        <f>(EV10/(EV10+EW10+EX10))*100</f>
        <v>0</v>
      </c>
      <c r="EW11" s="45">
        <f>(EW10/(EV10+EW10+EX10))*100</f>
        <v>100</v>
      </c>
      <c r="EX11" s="45">
        <f>(EX10/(EV10+EW10+EX10))*100</f>
        <v>0</v>
      </c>
      <c r="EY11" s="45">
        <f>(EY10/(EY10+EZ10+FA10))*100</f>
        <v>100</v>
      </c>
      <c r="EZ11" s="45">
        <f>(EZ10/(EY10+EZ10+FA10))*100</f>
        <v>0</v>
      </c>
      <c r="FA11" s="45">
        <f>(FA10/(EY10+EZ10+FA10))*100</f>
        <v>0</v>
      </c>
      <c r="FB11" s="45" t="e">
        <f>(FB10/(FB10+FC10+FD10))*100</f>
        <v>#DIV/0!</v>
      </c>
      <c r="FC11" s="45" t="e">
        <f>(FC10/(FB10+FC10+FD10))*100</f>
        <v>#DIV/0!</v>
      </c>
      <c r="FD11" s="45" t="e">
        <f>(FD10/(FB10+FC10+FD10))*100</f>
        <v>#DIV/0!</v>
      </c>
      <c r="FE11" s="45" t="e">
        <f>(FE10/(FE10+FF10+FG10))*100</f>
        <v>#DIV/0!</v>
      </c>
      <c r="FF11" s="45" t="e">
        <f>(FF10/(FE10+FF10+FG10))*100</f>
        <v>#DIV/0!</v>
      </c>
      <c r="FG11" s="45" t="e">
        <f>(FG10/(FE10+FF10+FG10))*100</f>
        <v>#DIV/0!</v>
      </c>
      <c r="FH11" s="45">
        <f>(FH10/(FH10+FI10+FJ10))*100</f>
        <v>0</v>
      </c>
      <c r="FI11" s="45">
        <f>(FI10/(FH10+FI10+FJ10))*100</f>
        <v>33.333333333333329</v>
      </c>
      <c r="FJ11" s="45">
        <f>(FJ10/(FH10+FI10+FJ10))*100</f>
        <v>66.666666666666657</v>
      </c>
    </row>
    <row r="12" spans="1:166">
      <c r="B12" s="7" t="s">
        <v>6</v>
      </c>
      <c r="C12" s="85">
        <v>8442</v>
      </c>
      <c r="D12" s="85">
        <v>8706</v>
      </c>
      <c r="E12" s="85">
        <v>8959</v>
      </c>
      <c r="I12" s="23"/>
      <c r="J12" s="23"/>
      <c r="K12" s="23"/>
      <c r="Z12" s="5" t="s">
        <v>88</v>
      </c>
      <c r="AA12" s="50">
        <v>600504866</v>
      </c>
      <c r="AB12" s="50">
        <v>475758042</v>
      </c>
      <c r="AC12" s="50">
        <v>538131454</v>
      </c>
    </row>
    <row r="13" spans="1:166">
      <c r="B13" s="32" t="s">
        <v>82</v>
      </c>
      <c r="C13" s="34">
        <f t="shared" ref="C13:E13" si="3">(C12/C9)*100</f>
        <v>48.868306801736615</v>
      </c>
      <c r="D13" s="33">
        <f t="shared" si="3"/>
        <v>48.956868919754818</v>
      </c>
      <c r="E13" s="33">
        <f t="shared" si="3"/>
        <v>48.945585664335667</v>
      </c>
      <c r="H13" s="5" t="s">
        <v>89</v>
      </c>
      <c r="I13" s="6"/>
      <c r="J13" s="6"/>
      <c r="K13" s="6"/>
      <c r="Z13" s="32" t="s">
        <v>82</v>
      </c>
      <c r="AA13" s="49">
        <f t="shared" ref="AA13:AC13" si="4">(AA12/AA10)*100</f>
        <v>6.7478199976605344</v>
      </c>
      <c r="AB13" s="49">
        <f t="shared" si="4"/>
        <v>5.5210937564769491</v>
      </c>
      <c r="AC13" s="49">
        <f t="shared" si="4"/>
        <v>6.1443366369914436</v>
      </c>
    </row>
    <row r="14" spans="1:166">
      <c r="B14" s="7" t="s">
        <v>7</v>
      </c>
      <c r="C14" s="6">
        <v>8833</v>
      </c>
      <c r="D14" s="6">
        <v>9077</v>
      </c>
      <c r="E14" s="6">
        <v>9345</v>
      </c>
      <c r="H14" s="7" t="s">
        <v>6</v>
      </c>
      <c r="I14" s="6">
        <v>3908.64</v>
      </c>
      <c r="J14" s="6">
        <v>3231</v>
      </c>
      <c r="K14" s="6">
        <v>3266.55</v>
      </c>
      <c r="Z14" s="5" t="s">
        <v>90</v>
      </c>
      <c r="AA14" s="50">
        <v>2307336561</v>
      </c>
      <c r="AB14" s="50">
        <v>2374676873</v>
      </c>
      <c r="AC14" s="6">
        <v>2341006717</v>
      </c>
    </row>
    <row r="15" spans="1:166">
      <c r="B15" s="32" t="s">
        <v>82</v>
      </c>
      <c r="C15" s="34">
        <f t="shared" ref="C15:E15" si="5">(C14/C9)*100</f>
        <v>51.131693198263385</v>
      </c>
      <c r="D15" s="33">
        <f t="shared" si="5"/>
        <v>51.043131080245175</v>
      </c>
      <c r="E15" s="33">
        <f t="shared" si="5"/>
        <v>51.054414335664333</v>
      </c>
      <c r="H15" s="32" t="s">
        <v>82</v>
      </c>
      <c r="I15" s="39">
        <f t="shared" ref="I15:K15" si="6">(I14/(I14+I16))*100</f>
        <v>51</v>
      </c>
      <c r="J15" s="39">
        <f t="shared" si="6"/>
        <v>50</v>
      </c>
      <c r="K15" s="39">
        <f t="shared" si="6"/>
        <v>51</v>
      </c>
      <c r="Z15" s="32" t="s">
        <v>82</v>
      </c>
      <c r="AA15" s="49">
        <f t="shared" ref="AA15:AC15" si="7">(AA14/AA10)*100</f>
        <v>25.927336594886281</v>
      </c>
      <c r="AB15" s="49">
        <f t="shared" si="7"/>
        <v>27.557734183651494</v>
      </c>
      <c r="AC15" s="49">
        <f t="shared" si="7"/>
        <v>26.729404556802134</v>
      </c>
    </row>
    <row r="16" spans="1:166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v>3755.36</v>
      </c>
      <c r="J16" s="6">
        <v>3231</v>
      </c>
      <c r="K16" s="6">
        <v>3138.45</v>
      </c>
      <c r="Z16" s="5" t="s">
        <v>91</v>
      </c>
      <c r="AA16" s="50">
        <v>1745000000</v>
      </c>
      <c r="AB16" s="50">
        <v>1522000000</v>
      </c>
      <c r="AC16" s="50">
        <v>1633500000</v>
      </c>
    </row>
    <row r="17" spans="2:29">
      <c r="B17" s="52" t="s">
        <v>10</v>
      </c>
      <c r="C17" s="26">
        <v>2416</v>
      </c>
      <c r="D17" s="26">
        <v>2471</v>
      </c>
      <c r="E17" s="26">
        <v>2532</v>
      </c>
      <c r="H17" s="32" t="s">
        <v>82</v>
      </c>
      <c r="I17" s="34">
        <f t="shared" ref="I17:K17" si="8">(I16/(I14+I16))*100</f>
        <v>49</v>
      </c>
      <c r="J17" s="34">
        <f t="shared" si="8"/>
        <v>50</v>
      </c>
      <c r="K17" s="34">
        <f t="shared" si="8"/>
        <v>49</v>
      </c>
      <c r="Z17" s="32" t="s">
        <v>82</v>
      </c>
      <c r="AA17" s="49">
        <f t="shared" ref="AA17:AC17" si="9">(AA16/AA10)*100</f>
        <v>19.608410460270324</v>
      </c>
      <c r="AB17" s="39">
        <f t="shared" si="9"/>
        <v>17.662559443100104</v>
      </c>
      <c r="AC17" s="39">
        <f t="shared" si="9"/>
        <v>18.65115637066166</v>
      </c>
    </row>
    <row r="18" spans="2:29">
      <c r="B18" s="53" t="s">
        <v>11</v>
      </c>
      <c r="C18" s="26">
        <v>2276</v>
      </c>
      <c r="D18" s="26">
        <v>2329</v>
      </c>
      <c r="E18" s="26">
        <v>2377</v>
      </c>
      <c r="H18" s="5" t="s">
        <v>92</v>
      </c>
      <c r="I18" s="6"/>
      <c r="J18" s="6"/>
      <c r="K18" s="6"/>
      <c r="AB18" s="54"/>
    </row>
    <row r="19" spans="2:29">
      <c r="B19" s="52" t="s">
        <v>12</v>
      </c>
      <c r="C19" s="26">
        <v>2173</v>
      </c>
      <c r="D19" s="26">
        <v>2215</v>
      </c>
      <c r="E19" s="26">
        <v>2240</v>
      </c>
      <c r="H19" s="7" t="s">
        <v>93</v>
      </c>
      <c r="I19" s="6">
        <v>7283</v>
      </c>
      <c r="J19" s="6">
        <v>6092</v>
      </c>
      <c r="K19" s="6">
        <v>6033</v>
      </c>
      <c r="Z19" s="2" t="s">
        <v>94</v>
      </c>
      <c r="AA19" s="5"/>
      <c r="AB19" s="5"/>
      <c r="AC19" s="5"/>
    </row>
    <row r="20" spans="2:29">
      <c r="B20" s="52" t="s">
        <v>13</v>
      </c>
      <c r="C20" s="26">
        <v>1858</v>
      </c>
      <c r="D20" s="26">
        <v>1916</v>
      </c>
      <c r="E20" s="26">
        <v>2000</v>
      </c>
      <c r="H20" s="32" t="s">
        <v>82</v>
      </c>
      <c r="I20" s="39">
        <f t="shared" ref="I20:K20" si="10">(I19/(I19+I21+I23))*100</f>
        <v>95.028705636743211</v>
      </c>
      <c r="J20" s="39">
        <f t="shared" si="10"/>
        <v>94.274218508201784</v>
      </c>
      <c r="K20" s="39">
        <f t="shared" si="10"/>
        <v>94.192037470725992</v>
      </c>
      <c r="Z20" s="5" t="s">
        <v>95</v>
      </c>
      <c r="AA20" s="6">
        <f t="shared" ref="AA20:AC20" si="11">AA23+AA25</f>
        <v>12583</v>
      </c>
      <c r="AB20" s="6">
        <f t="shared" si="11"/>
        <v>12983</v>
      </c>
      <c r="AC20" s="6">
        <f t="shared" si="11"/>
        <v>13395</v>
      </c>
    </row>
    <row r="21" spans="2:29" ht="15.75" customHeight="1">
      <c r="B21" s="52" t="s">
        <v>14</v>
      </c>
      <c r="C21" s="26">
        <v>1703</v>
      </c>
      <c r="D21" s="26">
        <v>1730</v>
      </c>
      <c r="E21" s="26">
        <v>1760</v>
      </c>
      <c r="H21" s="7" t="s">
        <v>96</v>
      </c>
      <c r="I21" s="6">
        <v>121</v>
      </c>
      <c r="J21" s="6">
        <v>112</v>
      </c>
      <c r="K21" s="6">
        <v>142</v>
      </c>
      <c r="Z21" s="32" t="s">
        <v>82</v>
      </c>
      <c r="AA21" s="42">
        <f t="shared" ref="AA21:AC21" si="12">(AA20/AA20)*100</f>
        <v>100</v>
      </c>
      <c r="AB21" s="42">
        <f t="shared" si="12"/>
        <v>100</v>
      </c>
      <c r="AC21" s="42">
        <f t="shared" si="12"/>
        <v>100</v>
      </c>
    </row>
    <row r="22" spans="2:29" ht="15.75" customHeight="1">
      <c r="B22" s="52" t="s">
        <v>15</v>
      </c>
      <c r="C22" s="26">
        <v>1571</v>
      </c>
      <c r="D22" s="26">
        <v>1614</v>
      </c>
      <c r="E22" s="26">
        <v>1653</v>
      </c>
      <c r="H22" s="32" t="s">
        <v>82</v>
      </c>
      <c r="I22" s="49">
        <f t="shared" ref="I22:K22" si="13">(I21/(I19+I21+I23))*100</f>
        <v>1.5788100208768265</v>
      </c>
      <c r="J22" s="39">
        <f t="shared" si="13"/>
        <v>1.7332095326524295</v>
      </c>
      <c r="K22" s="49">
        <f t="shared" si="13"/>
        <v>2.217017954722873</v>
      </c>
      <c r="Z22" s="5" t="s">
        <v>97</v>
      </c>
      <c r="AA22" s="5"/>
      <c r="AB22" s="5"/>
      <c r="AC22" s="5"/>
    </row>
    <row r="23" spans="2:29" ht="15.75" customHeight="1">
      <c r="B23" s="52" t="s">
        <v>16</v>
      </c>
      <c r="C23" s="26">
        <v>1246</v>
      </c>
      <c r="D23" s="26">
        <v>1338</v>
      </c>
      <c r="E23" s="26">
        <v>1427</v>
      </c>
      <c r="H23" s="7" t="s">
        <v>98</v>
      </c>
      <c r="I23" s="6">
        <v>260</v>
      </c>
      <c r="J23" s="6">
        <v>258</v>
      </c>
      <c r="K23" s="6">
        <v>230</v>
      </c>
      <c r="Z23" s="7" t="s">
        <v>6</v>
      </c>
      <c r="AA23" s="6">
        <v>6166</v>
      </c>
      <c r="AB23" s="6">
        <v>6380</v>
      </c>
      <c r="AC23" s="6">
        <v>6586</v>
      </c>
    </row>
    <row r="24" spans="2:29" ht="15.75" customHeight="1">
      <c r="B24" s="52" t="s">
        <v>17</v>
      </c>
      <c r="C24" s="26">
        <v>1007</v>
      </c>
      <c r="D24" s="26">
        <v>1023</v>
      </c>
      <c r="E24" s="26">
        <v>1049</v>
      </c>
      <c r="H24" s="32" t="s">
        <v>82</v>
      </c>
      <c r="I24" s="49">
        <f t="shared" ref="I24:K24" si="14">(I23/(I19+I21+I23))*100</f>
        <v>3.3924843423799582</v>
      </c>
      <c r="J24" s="49">
        <f t="shared" si="14"/>
        <v>3.9925719591457756</v>
      </c>
      <c r="K24" s="49">
        <f t="shared" si="14"/>
        <v>3.5909445745511319</v>
      </c>
      <c r="Z24" s="32" t="s">
        <v>82</v>
      </c>
      <c r="AA24" s="49">
        <f t="shared" ref="AA24:AC24" si="15">(AA23/AA20)*100</f>
        <v>49.002622586028771</v>
      </c>
      <c r="AB24" s="49">
        <f t="shared" si="15"/>
        <v>49.141184626049451</v>
      </c>
      <c r="AC24" s="49">
        <f t="shared" si="15"/>
        <v>49.167599850690557</v>
      </c>
    </row>
    <row r="25" spans="2:29" ht="15.75" customHeight="1">
      <c r="B25" s="52" t="s">
        <v>18</v>
      </c>
      <c r="C25" s="26">
        <v>825</v>
      </c>
      <c r="D25" s="26">
        <v>867</v>
      </c>
      <c r="E25" s="26">
        <v>905</v>
      </c>
      <c r="H25" s="55"/>
      <c r="I25" s="23"/>
      <c r="J25" s="23"/>
      <c r="K25" s="23"/>
      <c r="Z25" s="7" t="s">
        <v>7</v>
      </c>
      <c r="AA25" s="6">
        <v>6417</v>
      </c>
      <c r="AB25" s="6">
        <v>6603</v>
      </c>
      <c r="AC25" s="6">
        <v>6809</v>
      </c>
    </row>
    <row r="26" spans="2:29" ht="15.75" customHeight="1">
      <c r="B26" s="52" t="s">
        <v>19</v>
      </c>
      <c r="C26" s="26">
        <v>596</v>
      </c>
      <c r="D26" s="26">
        <v>623</v>
      </c>
      <c r="E26" s="26">
        <v>653</v>
      </c>
      <c r="Z26" s="32" t="s">
        <v>82</v>
      </c>
      <c r="AA26" s="49">
        <f t="shared" ref="AA26:AC26" si="16">(AA25/AA20)*100</f>
        <v>50.997377413971236</v>
      </c>
      <c r="AB26" s="49">
        <f t="shared" si="16"/>
        <v>50.858815373950549</v>
      </c>
      <c r="AC26" s="49">
        <f t="shared" si="16"/>
        <v>50.832400149309443</v>
      </c>
    </row>
    <row r="27" spans="2:29" ht="15.75" customHeight="1">
      <c r="B27" s="52" t="s">
        <v>20</v>
      </c>
      <c r="C27" s="26">
        <v>405</v>
      </c>
      <c r="D27" s="26">
        <v>435</v>
      </c>
      <c r="E27" s="26">
        <v>464</v>
      </c>
      <c r="Z27" s="5" t="s">
        <v>99</v>
      </c>
      <c r="AA27" s="6">
        <f t="shared" ref="AA27:AC27" si="17">AA30+AA32</f>
        <v>315.83330000000001</v>
      </c>
      <c r="AB27" s="6">
        <f t="shared" si="17"/>
        <v>264.85320000000002</v>
      </c>
      <c r="AC27" s="6">
        <f t="shared" si="17"/>
        <v>267.89999999999998</v>
      </c>
    </row>
    <row r="28" spans="2:29" ht="15.75" customHeight="1">
      <c r="B28" s="52" t="s">
        <v>21</v>
      </c>
      <c r="C28" s="26">
        <v>301</v>
      </c>
      <c r="D28" s="26">
        <v>307</v>
      </c>
      <c r="E28" s="26">
        <v>317</v>
      </c>
      <c r="Z28" s="32" t="s">
        <v>82</v>
      </c>
      <c r="AA28" s="39">
        <f t="shared" ref="AA28:AC28" si="18">(AA27/AA27)*100</f>
        <v>100</v>
      </c>
      <c r="AB28" s="39">
        <f t="shared" si="18"/>
        <v>100</v>
      </c>
      <c r="AC28" s="39">
        <f t="shared" si="18"/>
        <v>100</v>
      </c>
    </row>
    <row r="29" spans="2:29" ht="15.75" customHeight="1">
      <c r="B29" s="52" t="s">
        <v>22</v>
      </c>
      <c r="C29" s="26">
        <v>271</v>
      </c>
      <c r="D29" s="26">
        <v>275</v>
      </c>
      <c r="E29" s="26">
        <v>275</v>
      </c>
      <c r="Z29" s="5" t="s">
        <v>100</v>
      </c>
      <c r="AA29" s="56"/>
      <c r="AB29" s="56"/>
      <c r="AC29" s="56"/>
    </row>
    <row r="30" spans="2:29" ht="15.75" customHeight="1">
      <c r="B30" s="52" t="s">
        <v>23</v>
      </c>
      <c r="C30" s="26">
        <v>210</v>
      </c>
      <c r="D30" s="26">
        <v>221</v>
      </c>
      <c r="E30" s="26">
        <v>229</v>
      </c>
      <c r="Z30" s="7" t="s">
        <v>6</v>
      </c>
      <c r="AA30" s="6">
        <v>154.76660000000001</v>
      </c>
      <c r="AB30" s="6">
        <v>130.15200000000002</v>
      </c>
      <c r="AC30" s="6">
        <v>131.72</v>
      </c>
    </row>
    <row r="31" spans="2:29" ht="15.75" customHeight="1">
      <c r="B31" s="52" t="s">
        <v>24</v>
      </c>
      <c r="C31" s="26">
        <v>141</v>
      </c>
      <c r="D31" s="26">
        <v>148</v>
      </c>
      <c r="E31" s="26">
        <v>157</v>
      </c>
      <c r="Z31" s="32" t="s">
        <v>82</v>
      </c>
      <c r="AA31" s="49">
        <f t="shared" ref="AA31:AC31" si="19">(AA30/AA27)*100</f>
        <v>49.002622586028771</v>
      </c>
      <c r="AB31" s="49">
        <f t="shared" si="19"/>
        <v>49.141184626049451</v>
      </c>
      <c r="AC31" s="49">
        <f t="shared" si="19"/>
        <v>49.167599850690557</v>
      </c>
    </row>
    <row r="32" spans="2:29" ht="15.75" customHeight="1">
      <c r="B32" s="52" t="s">
        <v>25</v>
      </c>
      <c r="C32" s="26">
        <v>128</v>
      </c>
      <c r="D32" s="26">
        <v>118</v>
      </c>
      <c r="E32" s="26">
        <v>110</v>
      </c>
      <c r="Z32" s="7" t="s">
        <v>7</v>
      </c>
      <c r="AA32" s="6">
        <v>161.0667</v>
      </c>
      <c r="AB32" s="6">
        <v>134.7012</v>
      </c>
      <c r="AC32" s="6">
        <v>136.18</v>
      </c>
    </row>
    <row r="33" spans="2:30" ht="15.75" customHeight="1">
      <c r="B33" s="52" t="s">
        <v>26</v>
      </c>
      <c r="C33" s="26">
        <v>148</v>
      </c>
      <c r="D33" s="26">
        <v>153</v>
      </c>
      <c r="E33" s="26">
        <v>156</v>
      </c>
      <c r="Z33" s="32" t="s">
        <v>82</v>
      </c>
      <c r="AA33" s="41">
        <f t="shared" ref="AA33:AC33" si="20">(AA32/AA27)*100</f>
        <v>50.997377413971236</v>
      </c>
      <c r="AB33" s="41">
        <f t="shared" si="20"/>
        <v>50.858815373950549</v>
      </c>
      <c r="AC33" s="41">
        <f t="shared" si="20"/>
        <v>50.83240014930945</v>
      </c>
    </row>
    <row r="34" spans="2:30" ht="15.75" customHeight="1">
      <c r="B34" s="57" t="s">
        <v>101</v>
      </c>
      <c r="C34" s="26">
        <f t="shared" ref="C34:E34" si="21">SUM(C17:C33)</f>
        <v>17275</v>
      </c>
      <c r="D34" s="26">
        <f t="shared" si="21"/>
        <v>17783</v>
      </c>
      <c r="E34" s="26">
        <f t="shared" si="21"/>
        <v>18304</v>
      </c>
      <c r="Z34" s="5" t="s">
        <v>102</v>
      </c>
      <c r="AA34" s="6">
        <f t="shared" ref="AA34:AC34" si="22">AA37+AA39</f>
        <v>12267.1667</v>
      </c>
      <c r="AB34" s="6">
        <f t="shared" si="22"/>
        <v>12718.146799999999</v>
      </c>
      <c r="AC34" s="6">
        <f t="shared" si="22"/>
        <v>13127.099999999999</v>
      </c>
    </row>
    <row r="35" spans="2:30" ht="15.75" customHeight="1">
      <c r="B35" s="55"/>
      <c r="C35" s="23"/>
      <c r="D35" s="23"/>
      <c r="E35" s="23"/>
      <c r="Z35" s="32" t="s">
        <v>82</v>
      </c>
      <c r="AA35" s="42">
        <f t="shared" ref="AA35:AC35" si="23">(AA34/AA34)*100</f>
        <v>100</v>
      </c>
      <c r="AB35" s="42">
        <f t="shared" si="23"/>
        <v>100</v>
      </c>
      <c r="AC35" s="42">
        <f t="shared" si="23"/>
        <v>100</v>
      </c>
    </row>
    <row r="36" spans="2:30" ht="15.75" customHeight="1">
      <c r="B36" s="55"/>
      <c r="C36" s="23"/>
      <c r="D36" s="23"/>
      <c r="E36" s="23"/>
      <c r="Z36" s="5" t="s">
        <v>103</v>
      </c>
      <c r="AA36" s="5"/>
      <c r="AB36" s="5"/>
      <c r="AC36" s="5"/>
    </row>
    <row r="37" spans="2:30" ht="33" customHeight="1">
      <c r="Z37" s="7" t="s">
        <v>6</v>
      </c>
      <c r="AA37" s="6">
        <v>6011.2334000000001</v>
      </c>
      <c r="AB37" s="6">
        <v>6249.848</v>
      </c>
      <c r="AC37" s="6">
        <v>6454.28</v>
      </c>
    </row>
    <row r="38" spans="2:30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4">(AA37/AA34)*100</f>
        <v>49.002622586028771</v>
      </c>
      <c r="AB38" s="41">
        <f t="shared" si="24"/>
        <v>49.141184626049458</v>
      </c>
      <c r="AC38" s="41">
        <f t="shared" si="24"/>
        <v>49.167599850690557</v>
      </c>
    </row>
    <row r="39" spans="2:30" ht="15.75" customHeight="1">
      <c r="B39" s="5" t="s">
        <v>105</v>
      </c>
      <c r="C39" s="6">
        <f t="shared" ref="C39:E39" si="25">C42+C44+C46</f>
        <v>101</v>
      </c>
      <c r="D39" s="6">
        <f t="shared" si="25"/>
        <v>117</v>
      </c>
      <c r="E39" s="6">
        <f t="shared" si="25"/>
        <v>92</v>
      </c>
      <c r="Z39" s="7" t="s">
        <v>7</v>
      </c>
      <c r="AA39" s="6">
        <v>6255.9332999999997</v>
      </c>
      <c r="AB39" s="6">
        <v>6468.2987999999996</v>
      </c>
      <c r="AC39" s="6">
        <v>6672.82</v>
      </c>
    </row>
    <row r="40" spans="2:30" ht="15.75" customHeight="1">
      <c r="B40" s="32" t="s">
        <v>82</v>
      </c>
      <c r="C40" s="58">
        <f>(C39/(C39+D39+E39))*100</f>
        <v>32.58064516129032</v>
      </c>
      <c r="D40" s="33">
        <f>(D39/(C39+D39+E39))*100</f>
        <v>37.741935483870968</v>
      </c>
      <c r="E40" s="33">
        <f>(E39/(C39+D39+E39))*100</f>
        <v>29.677419354838708</v>
      </c>
      <c r="Z40" s="32" t="s">
        <v>82</v>
      </c>
      <c r="AA40" s="41">
        <f t="shared" ref="AA40:AC40" si="26">(AA39/AA34)*100</f>
        <v>50.997377413971236</v>
      </c>
      <c r="AB40" s="41">
        <f t="shared" si="26"/>
        <v>50.858815373950549</v>
      </c>
      <c r="AC40" s="41">
        <f t="shared" si="26"/>
        <v>50.832400149309443</v>
      </c>
    </row>
    <row r="41" spans="2:30" ht="15.75" customHeight="1">
      <c r="B41" s="5" t="s">
        <v>106</v>
      </c>
      <c r="C41" s="6"/>
      <c r="D41" s="6"/>
      <c r="E41" s="6"/>
    </row>
    <row r="42" spans="2:30" ht="15.75" customHeight="1">
      <c r="B42" s="7" t="s">
        <v>6</v>
      </c>
      <c r="C42" s="6">
        <v>53</v>
      </c>
      <c r="D42" s="6">
        <v>54</v>
      </c>
      <c r="E42" s="6">
        <v>48</v>
      </c>
    </row>
    <row r="43" spans="2:30" ht="15.75" customHeight="1">
      <c r="B43" s="32" t="s">
        <v>82</v>
      </c>
      <c r="C43" s="34">
        <f t="shared" ref="C43:E43" si="27">(C42/(C42+C44+C46))*100</f>
        <v>52.475247524752476</v>
      </c>
      <c r="D43" s="34">
        <f t="shared" si="27"/>
        <v>46.153846153846153</v>
      </c>
      <c r="E43" s="33">
        <f t="shared" si="27"/>
        <v>52.173913043478258</v>
      </c>
      <c r="Z43" s="59" t="s">
        <v>107</v>
      </c>
      <c r="AA43" s="25"/>
      <c r="AB43" s="25"/>
      <c r="AC43" s="25"/>
    </row>
    <row r="44" spans="2:30" ht="15.75" customHeight="1">
      <c r="B44" s="7" t="s">
        <v>7</v>
      </c>
      <c r="C44" s="6">
        <v>48</v>
      </c>
      <c r="D44" s="6">
        <v>63</v>
      </c>
      <c r="E44" s="6">
        <v>43</v>
      </c>
      <c r="Z44" s="25" t="s">
        <v>108</v>
      </c>
      <c r="AA44" s="60">
        <v>282000000</v>
      </c>
      <c r="AB44" s="60">
        <v>187000000</v>
      </c>
      <c r="AC44" s="26">
        <v>234500000</v>
      </c>
      <c r="AD44" s="66"/>
    </row>
    <row r="45" spans="2:30" ht="15.75" customHeight="1">
      <c r="B45" s="32" t="s">
        <v>82</v>
      </c>
      <c r="C45" s="34">
        <f t="shared" ref="C45:E45" si="28">(C44/(C42+C44+C46))*100</f>
        <v>47.524752475247524</v>
      </c>
      <c r="D45" s="34">
        <f t="shared" si="28"/>
        <v>53.846153846153847</v>
      </c>
      <c r="E45" s="33">
        <f t="shared" si="28"/>
        <v>46.739130434782609</v>
      </c>
      <c r="Z45" s="61" t="s">
        <v>82</v>
      </c>
      <c r="AA45" s="62">
        <f>(AA44/(AA44+AB44+AC44))*100</f>
        <v>40.085287846481876</v>
      </c>
      <c r="AB45" s="62">
        <f>(AB44/(AA44+AB44+AC44))*100</f>
        <v>26.581378820184792</v>
      </c>
      <c r="AC45" s="62">
        <f>(AC44/(AA44+AB44+AC44))*100</f>
        <v>33.333333333333329</v>
      </c>
    </row>
    <row r="46" spans="2:30" ht="15.75" customHeight="1">
      <c r="B46" s="7" t="s">
        <v>109</v>
      </c>
      <c r="C46" s="63">
        <v>0</v>
      </c>
      <c r="D46" s="63">
        <v>0</v>
      </c>
      <c r="E46" s="63">
        <v>1</v>
      </c>
    </row>
    <row r="47" spans="2:30" ht="15.75" customHeight="1">
      <c r="B47" s="32" t="s">
        <v>82</v>
      </c>
      <c r="C47" s="39">
        <f t="shared" ref="C47:E47" si="29">+(C46/(C42+C44+C46))*100</f>
        <v>0</v>
      </c>
      <c r="D47" s="39">
        <f t="shared" si="29"/>
        <v>0</v>
      </c>
      <c r="E47" s="39">
        <f t="shared" si="29"/>
        <v>1.0869565217391304</v>
      </c>
      <c r="Z47" s="97" t="s">
        <v>110</v>
      </c>
      <c r="AA47" s="95"/>
      <c r="AB47" s="95"/>
      <c r="AC47" s="96"/>
    </row>
    <row r="48" spans="2:30" ht="15.75" customHeight="1">
      <c r="B48" s="64" t="s">
        <v>111</v>
      </c>
      <c r="C48" s="63"/>
      <c r="D48" s="63"/>
      <c r="E48" s="63"/>
      <c r="Z48" s="14" t="s">
        <v>112</v>
      </c>
      <c r="AA48" s="15">
        <v>2017</v>
      </c>
      <c r="AB48" s="3">
        <v>2018</v>
      </c>
      <c r="AC48" s="3">
        <v>2019</v>
      </c>
    </row>
    <row r="49" spans="2:29" ht="15.75" customHeight="1">
      <c r="B49" s="5" t="s">
        <v>113</v>
      </c>
      <c r="C49" s="63">
        <f t="shared" ref="C49:E49" si="30">C52+C54+C56</f>
        <v>0</v>
      </c>
      <c r="D49" s="63">
        <f t="shared" si="30"/>
        <v>1</v>
      </c>
      <c r="E49" s="63">
        <f t="shared" si="30"/>
        <v>0</v>
      </c>
      <c r="Z49" s="2" t="s">
        <v>114</v>
      </c>
      <c r="AA49" s="5"/>
      <c r="AB49" s="5"/>
      <c r="AC49" s="5"/>
    </row>
    <row r="50" spans="2:29" ht="15.75" customHeight="1">
      <c r="B50" s="32" t="s">
        <v>82</v>
      </c>
      <c r="C50" s="39">
        <f>(C49/(C49+D49+E49))*100</f>
        <v>0</v>
      </c>
      <c r="D50" s="39">
        <f>(D49/(C49+D49+E49))*100</f>
        <v>100</v>
      </c>
      <c r="E50" s="39">
        <f>(E49/(C49+D49+E49))*100</f>
        <v>0</v>
      </c>
      <c r="Z50" s="25" t="s">
        <v>115</v>
      </c>
      <c r="AA50" s="25">
        <f t="shared" ref="AA50:AC50" si="31">AA52+AA54</f>
        <v>1</v>
      </c>
      <c r="AB50" s="25">
        <f t="shared" si="31"/>
        <v>1</v>
      </c>
      <c r="AC50" s="25">
        <f t="shared" si="31"/>
        <v>1</v>
      </c>
    </row>
    <row r="51" spans="2:29" ht="15.75" customHeight="1">
      <c r="B51" s="5" t="s">
        <v>116</v>
      </c>
      <c r="C51" s="63"/>
      <c r="D51" s="63"/>
      <c r="E51" s="63"/>
      <c r="Z51" s="61" t="s">
        <v>82</v>
      </c>
      <c r="AA51" s="65">
        <f t="shared" ref="AA51:AC51" si="32">(AA50/AA50)*100</f>
        <v>100</v>
      </c>
      <c r="AB51" s="65">
        <f t="shared" si="32"/>
        <v>100</v>
      </c>
      <c r="AC51" s="65">
        <f t="shared" si="32"/>
        <v>100</v>
      </c>
    </row>
    <row r="52" spans="2:29" ht="15.75" customHeight="1">
      <c r="B52" s="7" t="s">
        <v>6</v>
      </c>
      <c r="C52" s="67">
        <v>0</v>
      </c>
      <c r="D52" s="67">
        <v>0</v>
      </c>
      <c r="E52" s="67">
        <v>0</v>
      </c>
      <c r="Z52" s="5" t="s">
        <v>117</v>
      </c>
      <c r="AA52" s="5">
        <v>1</v>
      </c>
      <c r="AB52" s="5">
        <v>1</v>
      </c>
      <c r="AC52" s="5">
        <v>1</v>
      </c>
    </row>
    <row r="53" spans="2:29" ht="15.75" customHeight="1">
      <c r="B53" s="32" t="s">
        <v>82</v>
      </c>
      <c r="C53" s="39" t="e">
        <f t="shared" ref="C53:E53" si="33">(C52/(C52+C54+C56))*100</f>
        <v>#DIV/0!</v>
      </c>
      <c r="D53" s="39">
        <f t="shared" si="33"/>
        <v>0</v>
      </c>
      <c r="E53" s="39" t="e">
        <f t="shared" si="33"/>
        <v>#DIV/0!</v>
      </c>
      <c r="Z53" s="32" t="s">
        <v>82</v>
      </c>
      <c r="AA53" s="49">
        <f t="shared" ref="AA53:AC53" si="34">(AA52/AA50)*100</f>
        <v>100</v>
      </c>
      <c r="AB53" s="49">
        <f t="shared" si="34"/>
        <v>100</v>
      </c>
      <c r="AC53" s="49">
        <f t="shared" si="34"/>
        <v>100</v>
      </c>
    </row>
    <row r="54" spans="2:29" ht="15.75" customHeight="1">
      <c r="B54" s="7" t="s">
        <v>7</v>
      </c>
      <c r="C54" s="63">
        <v>0</v>
      </c>
      <c r="D54" s="63">
        <v>1</v>
      </c>
      <c r="E54" s="63">
        <v>0</v>
      </c>
      <c r="Z54" s="5" t="s">
        <v>118</v>
      </c>
      <c r="AA54" s="5">
        <v>0</v>
      </c>
      <c r="AB54" s="5">
        <v>0</v>
      </c>
      <c r="AC54" s="5">
        <v>0</v>
      </c>
    </row>
    <row r="55" spans="2:29" ht="15.75" customHeight="1">
      <c r="B55" s="32" t="s">
        <v>82</v>
      </c>
      <c r="C55" s="39" t="e">
        <f t="shared" ref="C55:E55" si="35">(C54/(C52+C54+C56))*100</f>
        <v>#DIV/0!</v>
      </c>
      <c r="D55" s="39">
        <f t="shared" si="35"/>
        <v>100</v>
      </c>
      <c r="E55" s="39" t="e">
        <f t="shared" si="35"/>
        <v>#DIV/0!</v>
      </c>
      <c r="Z55" s="32" t="s">
        <v>82</v>
      </c>
      <c r="AA55" s="49">
        <f t="shared" ref="AA55:AC55" si="36">(AA54/AA50)*100</f>
        <v>0</v>
      </c>
      <c r="AB55" s="49">
        <f t="shared" si="36"/>
        <v>0</v>
      </c>
      <c r="AC55" s="49">
        <f t="shared" si="36"/>
        <v>0</v>
      </c>
    </row>
    <row r="56" spans="2:29" ht="15.75" customHeight="1">
      <c r="B56" s="7" t="s">
        <v>109</v>
      </c>
      <c r="C56" s="63">
        <v>0</v>
      </c>
      <c r="D56" s="63">
        <v>0</v>
      </c>
      <c r="E56" s="63">
        <v>0</v>
      </c>
    </row>
    <row r="57" spans="2:29" ht="15.75" customHeight="1">
      <c r="B57" s="32" t="s">
        <v>82</v>
      </c>
      <c r="C57" s="39" t="e">
        <f t="shared" ref="C57:E57" si="37">(C56/(C52+C54+C56))*100</f>
        <v>#DIV/0!</v>
      </c>
      <c r="D57" s="39">
        <f t="shared" si="37"/>
        <v>0</v>
      </c>
      <c r="E57" s="39" t="e">
        <f t="shared" si="37"/>
        <v>#DIV/0!</v>
      </c>
      <c r="Z57" s="25" t="s">
        <v>119</v>
      </c>
      <c r="AA57" s="25">
        <v>1</v>
      </c>
      <c r="AB57" s="25">
        <v>1</v>
      </c>
      <c r="AC57" s="25">
        <v>1</v>
      </c>
    </row>
    <row r="58" spans="2:29" ht="15.75" customHeight="1">
      <c r="B58" s="5" t="s">
        <v>120</v>
      </c>
      <c r="C58" s="63">
        <f t="shared" ref="C58:E58" si="38">C61+C63+C65</f>
        <v>15</v>
      </c>
      <c r="D58" s="63">
        <f t="shared" si="38"/>
        <v>10</v>
      </c>
      <c r="E58" s="63">
        <f t="shared" si="38"/>
        <v>12</v>
      </c>
      <c r="Z58" s="61" t="s">
        <v>82</v>
      </c>
      <c r="AA58" s="65">
        <f t="shared" ref="AA58:AC58" si="39">(AA57/AA50)*100</f>
        <v>100</v>
      </c>
      <c r="AB58" s="65">
        <f t="shared" si="39"/>
        <v>100</v>
      </c>
      <c r="AC58" s="65">
        <f t="shared" si="39"/>
        <v>100</v>
      </c>
    </row>
    <row r="59" spans="2:29" ht="15.75" customHeight="1">
      <c r="B59" s="32" t="s">
        <v>82</v>
      </c>
      <c r="C59" s="39">
        <f>(C58/(C58+D58+E58))*100</f>
        <v>40.54054054054054</v>
      </c>
      <c r="D59" s="39">
        <f>(D58/(C58+D58+E58))*100</f>
        <v>27.027027027027028</v>
      </c>
      <c r="E59" s="39">
        <f>(E58/(C58+D58+E58))*100</f>
        <v>32.432432432432435</v>
      </c>
      <c r="Z59" s="25" t="s">
        <v>121</v>
      </c>
      <c r="AA59" s="25">
        <v>1</v>
      </c>
      <c r="AB59" s="25">
        <v>1</v>
      </c>
      <c r="AC59" s="25">
        <v>1</v>
      </c>
    </row>
    <row r="60" spans="2:29" ht="15.75" customHeight="1">
      <c r="B60" s="70" t="s">
        <v>122</v>
      </c>
      <c r="C60" s="63"/>
      <c r="D60" s="63"/>
      <c r="E60" s="63"/>
      <c r="Z60" s="61" t="s">
        <v>82</v>
      </c>
      <c r="AA60" s="65">
        <f t="shared" ref="AA60:AC60" si="40">(AA59/AA50)*100</f>
        <v>100</v>
      </c>
      <c r="AB60" s="65">
        <f t="shared" si="40"/>
        <v>100</v>
      </c>
      <c r="AC60" s="65">
        <f t="shared" si="40"/>
        <v>100</v>
      </c>
    </row>
    <row r="61" spans="2:29" ht="15.75" customHeight="1">
      <c r="B61" s="7" t="s">
        <v>6</v>
      </c>
      <c r="C61" s="67">
        <v>4</v>
      </c>
      <c r="D61" s="69">
        <v>3</v>
      </c>
      <c r="E61" s="69">
        <v>6</v>
      </c>
      <c r="Z61" s="25" t="s">
        <v>123</v>
      </c>
      <c r="AA61" s="25">
        <v>1</v>
      </c>
      <c r="AB61" s="25">
        <v>1</v>
      </c>
      <c r="AC61" s="25">
        <v>1</v>
      </c>
    </row>
    <row r="62" spans="2:29" ht="15.75" customHeight="1">
      <c r="B62" s="32" t="s">
        <v>82</v>
      </c>
      <c r="C62" s="39">
        <f t="shared" ref="C62:E62" si="41">(C61/(C61+C63+C65))*100</f>
        <v>26.666666666666668</v>
      </c>
      <c r="D62" s="39">
        <f t="shared" si="41"/>
        <v>30</v>
      </c>
      <c r="E62" s="39">
        <f t="shared" si="41"/>
        <v>50</v>
      </c>
      <c r="Z62" s="61" t="s">
        <v>82</v>
      </c>
      <c r="AA62" s="65">
        <f t="shared" ref="AA62:AC62" si="42">(AA61/AA50)*100</f>
        <v>100</v>
      </c>
      <c r="AB62" s="65">
        <f t="shared" si="42"/>
        <v>100</v>
      </c>
      <c r="AC62" s="65">
        <f t="shared" si="42"/>
        <v>100</v>
      </c>
    </row>
    <row r="63" spans="2:29" ht="15.75" customHeight="1">
      <c r="B63" s="7" t="s">
        <v>7</v>
      </c>
      <c r="C63" s="67">
        <v>11</v>
      </c>
      <c r="D63" s="69">
        <v>7</v>
      </c>
      <c r="E63" s="69">
        <v>6</v>
      </c>
    </row>
    <row r="64" spans="2:29" ht="15.75" customHeight="1">
      <c r="B64" s="32" t="s">
        <v>82</v>
      </c>
      <c r="C64" s="39">
        <f t="shared" ref="C64:E64" si="43">(C63/(C61+C63+C65))*100</f>
        <v>73.333333333333329</v>
      </c>
      <c r="D64" s="39">
        <f t="shared" si="43"/>
        <v>70</v>
      </c>
      <c r="E64" s="39">
        <f t="shared" si="43"/>
        <v>50</v>
      </c>
      <c r="Z64" s="5" t="s">
        <v>124</v>
      </c>
      <c r="AA64" s="75">
        <f t="shared" ref="AA64:AC64" si="44">AA66+AA68+AA70</f>
        <v>1657.4632999999999</v>
      </c>
      <c r="AB64" s="75">
        <f t="shared" si="44"/>
        <v>2476.3647000000001</v>
      </c>
      <c r="AC64" s="75">
        <f t="shared" si="44"/>
        <v>2369.6479000000004</v>
      </c>
    </row>
    <row r="65" spans="2:29" ht="15.75" customHeight="1">
      <c r="B65" s="7" t="s">
        <v>109</v>
      </c>
      <c r="C65" s="63">
        <v>0</v>
      </c>
      <c r="D65" s="63">
        <v>0</v>
      </c>
      <c r="E65" s="63">
        <v>0</v>
      </c>
      <c r="Z65" s="32" t="s">
        <v>82</v>
      </c>
      <c r="AA65" s="77">
        <f t="shared" ref="AA65:AC65" si="45">(AA64/AA64)*100</f>
        <v>100</v>
      </c>
      <c r="AB65" s="77">
        <f t="shared" si="45"/>
        <v>100</v>
      </c>
      <c r="AC65" s="77">
        <f t="shared" si="45"/>
        <v>100</v>
      </c>
    </row>
    <row r="66" spans="2:29" ht="15.75" customHeight="1">
      <c r="B66" s="32" t="s">
        <v>82</v>
      </c>
      <c r="C66" s="39">
        <f t="shared" ref="C66:E66" si="46">(C65/(C61+C63+C65))*100</f>
        <v>0</v>
      </c>
      <c r="D66" s="39">
        <f t="shared" si="46"/>
        <v>0</v>
      </c>
      <c r="E66" s="39">
        <f t="shared" si="46"/>
        <v>0</v>
      </c>
      <c r="Z66" s="5" t="s">
        <v>125</v>
      </c>
      <c r="AA66" s="6">
        <v>779.30240000000003</v>
      </c>
      <c r="AB66" s="6">
        <v>1579.6799999999998</v>
      </c>
      <c r="AC66" s="6">
        <v>1458.4639000000002</v>
      </c>
    </row>
    <row r="67" spans="2:29" ht="15.75" customHeight="1">
      <c r="C67" s="84"/>
      <c r="D67" s="84"/>
      <c r="E67" s="84"/>
      <c r="Z67" s="32" t="s">
        <v>82</v>
      </c>
      <c r="AA67" s="34">
        <f t="shared" ref="AA67:AC67" si="47">(AA66/AA64)*100</f>
        <v>47.017777105532296</v>
      </c>
      <c r="AB67" s="34">
        <f t="shared" si="47"/>
        <v>63.79028097113482</v>
      </c>
      <c r="AC67" s="34">
        <f t="shared" si="47"/>
        <v>61.547705040905022</v>
      </c>
    </row>
    <row r="68" spans="2:29" ht="15.75" customHeight="1">
      <c r="C68" s="84"/>
      <c r="D68" s="84"/>
      <c r="E68" s="84"/>
      <c r="Z68" s="5" t="s">
        <v>126</v>
      </c>
      <c r="AA68" s="6">
        <v>747.72929999999997</v>
      </c>
      <c r="AB68" s="6">
        <v>762.18149999999991</v>
      </c>
      <c r="AC68" s="6">
        <v>770.78399999999988</v>
      </c>
    </row>
    <row r="69" spans="2:29" ht="15.75" customHeight="1">
      <c r="Z69" s="32" t="s">
        <v>82</v>
      </c>
      <c r="AA69" s="34">
        <f t="shared" ref="AA69:AC69" si="48">(AA68/AA64)*100</f>
        <v>45.112872182448925</v>
      </c>
      <c r="AB69" s="34">
        <f t="shared" si="48"/>
        <v>30.778241185557199</v>
      </c>
      <c r="AC69" s="34">
        <f t="shared" si="48"/>
        <v>32.52736408645351</v>
      </c>
    </row>
    <row r="70" spans="2:29" ht="15.75" customHeight="1">
      <c r="Z70" s="5" t="s">
        <v>127</v>
      </c>
      <c r="AA70" s="6">
        <v>130.4316</v>
      </c>
      <c r="AB70" s="6">
        <v>134.50319999999999</v>
      </c>
      <c r="AC70" s="6">
        <v>140.4</v>
      </c>
    </row>
    <row r="71" spans="2:29" ht="15.75" customHeight="1">
      <c r="Z71" s="32" t="s">
        <v>82</v>
      </c>
      <c r="AA71" s="34">
        <f t="shared" ref="AA71:AC71" si="49">(AA70/AA64)*100</f>
        <v>7.8693507120187824</v>
      </c>
      <c r="AB71" s="34">
        <f t="shared" si="49"/>
        <v>5.4314778433079738</v>
      </c>
      <c r="AC71" s="34">
        <f t="shared" si="49"/>
        <v>5.9249308726414585</v>
      </c>
    </row>
    <row r="72" spans="2:29" ht="15.75" customHeight="1">
      <c r="Z72" s="2" t="s">
        <v>128</v>
      </c>
      <c r="AA72" s="5"/>
      <c r="AB72" s="5"/>
      <c r="AC72" s="5"/>
    </row>
    <row r="73" spans="2:29" ht="15.75" customHeight="1">
      <c r="Z73" s="5" t="s">
        <v>129</v>
      </c>
      <c r="AA73" s="2">
        <f t="shared" ref="AA73:AC73" si="50">AA75+AA77+AA79</f>
        <v>1</v>
      </c>
      <c r="AB73" s="2">
        <f t="shared" si="50"/>
        <v>1</v>
      </c>
      <c r="AC73" s="2">
        <f t="shared" si="50"/>
        <v>1</v>
      </c>
    </row>
    <row r="74" spans="2:29" ht="15.75" customHeight="1">
      <c r="Z74" s="32" t="s">
        <v>82</v>
      </c>
      <c r="AA74" s="42">
        <f t="shared" ref="AA74:AC74" si="51">(AA73/AA73)*100</f>
        <v>100</v>
      </c>
      <c r="AB74" s="42">
        <f t="shared" si="51"/>
        <v>100</v>
      </c>
      <c r="AC74" s="42">
        <f t="shared" si="51"/>
        <v>100</v>
      </c>
    </row>
    <row r="75" spans="2:29" ht="15.75" customHeight="1">
      <c r="Z75" s="5" t="s">
        <v>130</v>
      </c>
      <c r="AA75" s="5">
        <v>0</v>
      </c>
      <c r="AB75" s="5">
        <v>0</v>
      </c>
      <c r="AC75" s="5">
        <v>0</v>
      </c>
    </row>
    <row r="76" spans="2:29" ht="15.75" customHeight="1">
      <c r="Z76" s="32" t="s">
        <v>82</v>
      </c>
      <c r="AA76" s="39">
        <f t="shared" ref="AA76:AC76" si="52">(AA75/AA73)*100</f>
        <v>0</v>
      </c>
      <c r="AB76" s="39">
        <f t="shared" si="52"/>
        <v>0</v>
      </c>
      <c r="AC76" s="39">
        <f t="shared" si="52"/>
        <v>0</v>
      </c>
    </row>
    <row r="77" spans="2:29" ht="15.75" customHeight="1">
      <c r="Z77" s="5" t="s">
        <v>131</v>
      </c>
      <c r="AA77" s="5">
        <v>0</v>
      </c>
      <c r="AB77" s="5">
        <v>0</v>
      </c>
      <c r="AC77" s="5">
        <v>0</v>
      </c>
    </row>
    <row r="78" spans="2:29" ht="15.75" customHeight="1">
      <c r="Z78" s="32" t="s">
        <v>82</v>
      </c>
      <c r="AA78" s="39">
        <f t="shared" ref="AA78:AC78" si="53">(AA77/AA73)*100</f>
        <v>0</v>
      </c>
      <c r="AB78" s="39">
        <f t="shared" si="53"/>
        <v>0</v>
      </c>
      <c r="AC78" s="39">
        <f t="shared" si="53"/>
        <v>0</v>
      </c>
    </row>
    <row r="79" spans="2:29" ht="15.75" customHeight="1">
      <c r="Z79" s="5" t="s">
        <v>132</v>
      </c>
      <c r="AA79" s="5">
        <v>1</v>
      </c>
      <c r="AB79" s="5">
        <v>1</v>
      </c>
      <c r="AC79" s="5">
        <v>1</v>
      </c>
    </row>
    <row r="80" spans="2:29" ht="15.75" customHeight="1">
      <c r="Z80" s="32" t="s">
        <v>82</v>
      </c>
      <c r="AA80" s="39">
        <f t="shared" ref="AA80:AC80" si="54">(AA79/AA73)*100</f>
        <v>100</v>
      </c>
      <c r="AB80" s="39">
        <f t="shared" si="54"/>
        <v>100</v>
      </c>
      <c r="AC80" s="39">
        <f t="shared" si="54"/>
        <v>100</v>
      </c>
    </row>
    <row r="81" spans="26:29" ht="15.75" customHeight="1"/>
    <row r="82" spans="26:29" ht="15.75" customHeight="1">
      <c r="Z82" s="5" t="s">
        <v>133</v>
      </c>
      <c r="AA82" s="63">
        <f t="shared" ref="AA82:AC82" si="55">AA84+AA86+AA88</f>
        <v>50</v>
      </c>
      <c r="AB82" s="63">
        <f t="shared" si="55"/>
        <v>40</v>
      </c>
      <c r="AC82" s="63">
        <f t="shared" si="55"/>
        <v>60</v>
      </c>
    </row>
    <row r="83" spans="26:29" ht="15.75" customHeight="1">
      <c r="Z83" s="32" t="s">
        <v>82</v>
      </c>
      <c r="AA83" s="39">
        <f t="shared" ref="AA83:AC83" si="56">(AA82/AA82)*100</f>
        <v>100</v>
      </c>
      <c r="AB83" s="39">
        <f t="shared" si="56"/>
        <v>100</v>
      </c>
      <c r="AC83" s="39">
        <f t="shared" si="56"/>
        <v>100</v>
      </c>
    </row>
    <row r="84" spans="26:29" ht="15.75" customHeight="1">
      <c r="Z84" s="5" t="s">
        <v>130</v>
      </c>
      <c r="AA84" s="63">
        <v>0</v>
      </c>
      <c r="AB84" s="63">
        <v>0</v>
      </c>
      <c r="AC84" s="63">
        <v>0</v>
      </c>
    </row>
    <row r="85" spans="26:29" ht="15.75" customHeight="1">
      <c r="Z85" s="32" t="s">
        <v>82</v>
      </c>
      <c r="AA85" s="39">
        <f t="shared" ref="AA85:AC85" si="57">(AA84/AA82)*100</f>
        <v>0</v>
      </c>
      <c r="AB85" s="39">
        <f t="shared" si="57"/>
        <v>0</v>
      </c>
      <c r="AC85" s="39">
        <f t="shared" si="57"/>
        <v>0</v>
      </c>
    </row>
    <row r="86" spans="26:29" ht="15.75" customHeight="1">
      <c r="Z86" s="5" t="s">
        <v>131</v>
      </c>
      <c r="AA86" s="63">
        <v>0</v>
      </c>
      <c r="AB86" s="63">
        <v>0</v>
      </c>
      <c r="AC86" s="63">
        <v>0</v>
      </c>
    </row>
    <row r="87" spans="26:29" ht="15.75" customHeight="1">
      <c r="Z87" s="32" t="s">
        <v>82</v>
      </c>
      <c r="AA87" s="39">
        <f t="shared" ref="AA87:AC87" si="58">(AA86/AA82)*100</f>
        <v>0</v>
      </c>
      <c r="AB87" s="39">
        <f t="shared" si="58"/>
        <v>0</v>
      </c>
      <c r="AC87" s="39">
        <f t="shared" si="58"/>
        <v>0</v>
      </c>
    </row>
    <row r="88" spans="26:29" ht="15.75" customHeight="1">
      <c r="Z88" s="5" t="s">
        <v>132</v>
      </c>
      <c r="AA88" s="63">
        <v>50</v>
      </c>
      <c r="AB88" s="63">
        <v>40</v>
      </c>
      <c r="AC88" s="63">
        <v>60</v>
      </c>
    </row>
    <row r="89" spans="26:29" ht="15.75" customHeight="1">
      <c r="Z89" s="32" t="s">
        <v>82</v>
      </c>
      <c r="AA89" s="39">
        <f t="shared" ref="AA89:AC89" si="59">(AA88/AA82)*100</f>
        <v>100</v>
      </c>
      <c r="AB89" s="39">
        <f t="shared" si="59"/>
        <v>100</v>
      </c>
      <c r="AC89" s="39">
        <f t="shared" si="59"/>
        <v>100</v>
      </c>
    </row>
    <row r="90" spans="26:29" ht="15.75" customHeight="1"/>
    <row r="91" spans="26:29" ht="15.75" customHeight="1"/>
    <row r="92" spans="26:29" ht="15.75" customHeight="1"/>
    <row r="93" spans="26:29" ht="15.75" customHeight="1"/>
    <row r="94" spans="26:29" ht="15.75" customHeight="1"/>
    <row r="95" spans="26:29" ht="15.75" customHeight="1"/>
    <row r="96" spans="26:2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FJ1000"/>
  <sheetViews>
    <sheetView workbookViewId="0"/>
  </sheetViews>
  <sheetFormatPr baseColWidth="10" defaultColWidth="12.625" defaultRowHeight="15" customHeight="1"/>
  <cols>
    <col min="1" max="1" width="9.375" customWidth="1"/>
    <col min="2" max="2" width="41.75" customWidth="1"/>
    <col min="3" max="3" width="11.25" customWidth="1"/>
    <col min="4" max="7" width="9.375" customWidth="1"/>
    <col min="8" max="8" width="48.125" customWidth="1"/>
    <col min="9" max="25" width="9.375" customWidth="1"/>
    <col min="26" max="26" width="69.875" customWidth="1"/>
    <col min="27" max="27" width="19.25" customWidth="1"/>
    <col min="28" max="28" width="18.125" customWidth="1"/>
    <col min="29" max="29" width="17.75" customWidth="1"/>
    <col min="30" max="30" width="13.5" customWidth="1"/>
    <col min="31" max="41" width="9.375" customWidth="1"/>
    <col min="42" max="42" width="14" customWidth="1"/>
    <col min="43" max="63" width="9.375" customWidth="1"/>
    <col min="64" max="64" width="9.375" hidden="1" customWidth="1"/>
    <col min="65" max="82" width="9.375" customWidth="1"/>
    <col min="83" max="85" width="9.375" hidden="1" customWidth="1"/>
    <col min="86" max="166" width="9.375" customWidth="1"/>
  </cols>
  <sheetData>
    <row r="4" spans="1:166" ht="26.25">
      <c r="B4" s="1" t="s">
        <v>0</v>
      </c>
    </row>
    <row r="6" spans="1:166" ht="21">
      <c r="B6" s="97" t="s">
        <v>1</v>
      </c>
      <c r="C6" s="95"/>
      <c r="D6" s="95"/>
      <c r="E6" s="96"/>
      <c r="H6" s="97" t="s">
        <v>27</v>
      </c>
      <c r="I6" s="95"/>
      <c r="J6" s="95"/>
      <c r="K6" s="96"/>
      <c r="Z6" s="8"/>
      <c r="AA6" s="8"/>
      <c r="AB6" s="8"/>
      <c r="AC6" s="8"/>
      <c r="AP6" s="116" t="s">
        <v>28</v>
      </c>
      <c r="AQ6" s="95"/>
      <c r="AR6" s="95"/>
      <c r="AS6" s="95"/>
      <c r="AT6" s="95"/>
      <c r="AU6" s="95"/>
      <c r="AV6" s="95"/>
      <c r="AW6" s="96"/>
    </row>
    <row r="7" spans="1:166" ht="36" customHeight="1">
      <c r="B7" s="14" t="s">
        <v>2</v>
      </c>
      <c r="C7" s="3">
        <v>2017</v>
      </c>
      <c r="D7" s="3">
        <v>2018</v>
      </c>
      <c r="E7" s="3">
        <v>2019</v>
      </c>
      <c r="H7" s="2" t="s">
        <v>29</v>
      </c>
      <c r="I7" s="15">
        <v>2017</v>
      </c>
      <c r="J7" s="3">
        <v>2018</v>
      </c>
      <c r="K7" s="3">
        <v>2019</v>
      </c>
      <c r="Z7" s="97" t="s">
        <v>30</v>
      </c>
      <c r="AA7" s="95"/>
      <c r="AB7" s="95"/>
      <c r="AC7" s="96"/>
      <c r="AP7" s="113" t="s">
        <v>31</v>
      </c>
      <c r="AQ7" s="117" t="s">
        <v>32</v>
      </c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  <c r="BG7" s="95"/>
      <c r="BH7" s="95"/>
      <c r="BI7" s="95"/>
      <c r="BJ7" s="95"/>
      <c r="BK7" s="95"/>
      <c r="BL7" s="95"/>
      <c r="BM7" s="95"/>
      <c r="BN7" s="95"/>
      <c r="BO7" s="95"/>
      <c r="BP7" s="95"/>
      <c r="BQ7" s="95"/>
      <c r="BR7" s="95"/>
      <c r="BS7" s="95"/>
      <c r="BT7" s="95"/>
      <c r="BU7" s="95"/>
      <c r="BV7" s="95"/>
      <c r="BW7" s="95"/>
      <c r="BX7" s="95"/>
      <c r="BY7" s="95"/>
      <c r="BZ7" s="95"/>
      <c r="CA7" s="95"/>
      <c r="CB7" s="95"/>
      <c r="CC7" s="95"/>
      <c r="CD7" s="95"/>
      <c r="CE7" s="95"/>
      <c r="CF7" s="95"/>
      <c r="CG7" s="95"/>
      <c r="CH7" s="95"/>
      <c r="CI7" s="95"/>
      <c r="CJ7" s="96"/>
      <c r="CK7" s="118" t="s">
        <v>33</v>
      </c>
      <c r="CL7" s="102"/>
      <c r="CM7" s="102"/>
      <c r="CN7" s="102"/>
      <c r="CO7" s="102"/>
      <c r="CP7" s="102"/>
      <c r="CQ7" s="102"/>
      <c r="CR7" s="102"/>
      <c r="CS7" s="102"/>
      <c r="CT7" s="102"/>
      <c r="CU7" s="102"/>
      <c r="CV7" s="102"/>
      <c r="CW7" s="102"/>
      <c r="CX7" s="102"/>
      <c r="CY7" s="102"/>
      <c r="CZ7" s="102"/>
      <c r="DA7" s="102"/>
      <c r="DB7" s="102"/>
      <c r="DC7" s="102"/>
      <c r="DD7" s="102"/>
      <c r="DE7" s="103"/>
      <c r="DF7" s="119" t="s">
        <v>34</v>
      </c>
      <c r="DG7" s="102"/>
      <c r="DH7" s="102"/>
      <c r="DI7" s="102"/>
      <c r="DJ7" s="102"/>
      <c r="DK7" s="102"/>
      <c r="DL7" s="102"/>
      <c r="DM7" s="102"/>
      <c r="DN7" s="102"/>
      <c r="DO7" s="102"/>
      <c r="DP7" s="102"/>
      <c r="DQ7" s="102"/>
      <c r="DR7" s="102"/>
      <c r="DS7" s="102"/>
      <c r="DT7" s="102"/>
      <c r="DU7" s="102"/>
      <c r="DV7" s="102"/>
      <c r="DW7" s="102"/>
      <c r="DX7" s="102"/>
      <c r="DY7" s="102"/>
      <c r="DZ7" s="102"/>
      <c r="EA7" s="102"/>
      <c r="EB7" s="102"/>
      <c r="EC7" s="102"/>
      <c r="ED7" s="102"/>
      <c r="EE7" s="102"/>
      <c r="EF7" s="102"/>
      <c r="EG7" s="102"/>
      <c r="EH7" s="102"/>
      <c r="EI7" s="102"/>
      <c r="EJ7" s="102"/>
      <c r="EK7" s="102"/>
      <c r="EL7" s="102"/>
      <c r="EM7" s="102"/>
      <c r="EN7" s="102"/>
      <c r="EO7" s="102"/>
      <c r="EP7" s="102"/>
      <c r="EQ7" s="102"/>
      <c r="ER7" s="103"/>
      <c r="ES7" s="120" t="s">
        <v>35</v>
      </c>
      <c r="ET7" s="107"/>
      <c r="EU7" s="107"/>
      <c r="EV7" s="107"/>
      <c r="EW7" s="107"/>
      <c r="EX7" s="107"/>
      <c r="EY7" s="107"/>
      <c r="EZ7" s="107"/>
      <c r="FA7" s="107"/>
      <c r="FB7" s="107"/>
      <c r="FC7" s="107"/>
      <c r="FD7" s="107"/>
      <c r="FE7" s="107"/>
      <c r="FF7" s="107"/>
      <c r="FG7" s="107"/>
      <c r="FH7" s="107"/>
      <c r="FI7" s="107"/>
      <c r="FJ7" s="108"/>
    </row>
    <row r="8" spans="1:166" ht="39.75" customHeight="1">
      <c r="A8" s="16"/>
      <c r="B8" s="17" t="s">
        <v>3</v>
      </c>
      <c r="C8" s="4"/>
      <c r="D8" s="4"/>
      <c r="E8" s="4"/>
      <c r="F8" s="16"/>
      <c r="G8" s="16"/>
      <c r="H8" s="4" t="s">
        <v>36</v>
      </c>
      <c r="I8" s="18"/>
      <c r="J8" s="18"/>
      <c r="K8" s="18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9" t="s">
        <v>37</v>
      </c>
      <c r="AA8" s="104">
        <v>2017</v>
      </c>
      <c r="AB8" s="104">
        <v>2018</v>
      </c>
      <c r="AC8" s="104">
        <v>2019</v>
      </c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92"/>
      <c r="AQ8" s="114" t="s">
        <v>38</v>
      </c>
      <c r="AR8" s="95"/>
      <c r="AS8" s="96"/>
      <c r="AT8" s="114" t="s">
        <v>39</v>
      </c>
      <c r="AU8" s="95"/>
      <c r="AV8" s="96"/>
      <c r="AW8" s="114" t="s">
        <v>40</v>
      </c>
      <c r="AX8" s="95"/>
      <c r="AY8" s="96"/>
      <c r="AZ8" s="114" t="s">
        <v>41</v>
      </c>
      <c r="BA8" s="95"/>
      <c r="BB8" s="96"/>
      <c r="BC8" s="114" t="s">
        <v>42</v>
      </c>
      <c r="BD8" s="95"/>
      <c r="BE8" s="96"/>
      <c r="BF8" s="114" t="s">
        <v>43</v>
      </c>
      <c r="BG8" s="95"/>
      <c r="BH8" s="96"/>
      <c r="BI8" s="114" t="s">
        <v>44</v>
      </c>
      <c r="BJ8" s="95"/>
      <c r="BK8" s="96"/>
      <c r="BL8" s="20" t="s">
        <v>45</v>
      </c>
      <c r="BM8" s="114" t="s">
        <v>46</v>
      </c>
      <c r="BN8" s="95"/>
      <c r="BO8" s="96"/>
      <c r="BP8" s="114" t="s">
        <v>47</v>
      </c>
      <c r="BQ8" s="95"/>
      <c r="BR8" s="96"/>
      <c r="BS8" s="114" t="s">
        <v>48</v>
      </c>
      <c r="BT8" s="95"/>
      <c r="BU8" s="96"/>
      <c r="BV8" s="114" t="s">
        <v>49</v>
      </c>
      <c r="BW8" s="95"/>
      <c r="BX8" s="96"/>
      <c r="BY8" s="114" t="s">
        <v>50</v>
      </c>
      <c r="BZ8" s="95"/>
      <c r="CA8" s="96"/>
      <c r="CB8" s="114" t="s">
        <v>51</v>
      </c>
      <c r="CC8" s="95"/>
      <c r="CD8" s="96"/>
      <c r="CE8" s="114" t="s">
        <v>52</v>
      </c>
      <c r="CF8" s="95"/>
      <c r="CG8" s="96"/>
      <c r="CH8" s="115" t="s">
        <v>53</v>
      </c>
      <c r="CI8" s="95"/>
      <c r="CJ8" s="96"/>
      <c r="CK8" s="114" t="s">
        <v>54</v>
      </c>
      <c r="CL8" s="95"/>
      <c r="CM8" s="96"/>
      <c r="CN8" s="114" t="s">
        <v>55</v>
      </c>
      <c r="CO8" s="95"/>
      <c r="CP8" s="96"/>
      <c r="CQ8" s="114" t="s">
        <v>56</v>
      </c>
      <c r="CR8" s="95"/>
      <c r="CS8" s="96"/>
      <c r="CT8" s="114" t="s">
        <v>57</v>
      </c>
      <c r="CU8" s="95"/>
      <c r="CV8" s="96"/>
      <c r="CW8" s="114" t="s">
        <v>58</v>
      </c>
      <c r="CX8" s="95"/>
      <c r="CY8" s="96"/>
      <c r="CZ8" s="114" t="s">
        <v>59</v>
      </c>
      <c r="DA8" s="95"/>
      <c r="DB8" s="96"/>
      <c r="DC8" s="115" t="s">
        <v>60</v>
      </c>
      <c r="DD8" s="95"/>
      <c r="DE8" s="96"/>
      <c r="DF8" s="114" t="s">
        <v>61</v>
      </c>
      <c r="DG8" s="95"/>
      <c r="DH8" s="96"/>
      <c r="DI8" s="114" t="s">
        <v>62</v>
      </c>
      <c r="DJ8" s="95"/>
      <c r="DK8" s="96"/>
      <c r="DL8" s="114" t="s">
        <v>63</v>
      </c>
      <c r="DM8" s="95"/>
      <c r="DN8" s="96"/>
      <c r="DO8" s="114" t="s">
        <v>64</v>
      </c>
      <c r="DP8" s="95"/>
      <c r="DQ8" s="96"/>
      <c r="DR8" s="114" t="s">
        <v>65</v>
      </c>
      <c r="DS8" s="95"/>
      <c r="DT8" s="96"/>
      <c r="DU8" s="114" t="s">
        <v>66</v>
      </c>
      <c r="DV8" s="95"/>
      <c r="DW8" s="96"/>
      <c r="DX8" s="114" t="s">
        <v>67</v>
      </c>
      <c r="DY8" s="95"/>
      <c r="DZ8" s="96"/>
      <c r="EA8" s="114" t="s">
        <v>68</v>
      </c>
      <c r="EB8" s="95"/>
      <c r="EC8" s="96"/>
      <c r="ED8" s="114" t="s">
        <v>69</v>
      </c>
      <c r="EE8" s="95"/>
      <c r="EF8" s="96"/>
      <c r="EG8" s="114" t="s">
        <v>70</v>
      </c>
      <c r="EH8" s="95"/>
      <c r="EI8" s="96"/>
      <c r="EJ8" s="114" t="s">
        <v>71</v>
      </c>
      <c r="EK8" s="95"/>
      <c r="EL8" s="96"/>
      <c r="EM8" s="114" t="s">
        <v>72</v>
      </c>
      <c r="EN8" s="95"/>
      <c r="EO8" s="96"/>
      <c r="EP8" s="115" t="s">
        <v>73</v>
      </c>
      <c r="EQ8" s="95"/>
      <c r="ER8" s="96"/>
      <c r="ES8" s="114" t="s">
        <v>74</v>
      </c>
      <c r="ET8" s="95"/>
      <c r="EU8" s="96"/>
      <c r="EV8" s="114" t="s">
        <v>75</v>
      </c>
      <c r="EW8" s="95"/>
      <c r="EX8" s="96"/>
      <c r="EY8" s="114" t="s">
        <v>76</v>
      </c>
      <c r="EZ8" s="95"/>
      <c r="FA8" s="96"/>
      <c r="FB8" s="114" t="s">
        <v>77</v>
      </c>
      <c r="FC8" s="95"/>
      <c r="FD8" s="96"/>
      <c r="FE8" s="114" t="s">
        <v>78</v>
      </c>
      <c r="FF8" s="95"/>
      <c r="FG8" s="96"/>
      <c r="FH8" s="115" t="s">
        <v>79</v>
      </c>
      <c r="FI8" s="95"/>
      <c r="FJ8" s="96"/>
    </row>
    <row r="9" spans="1:166">
      <c r="B9" s="5" t="s">
        <v>4</v>
      </c>
      <c r="C9" s="6">
        <f t="shared" ref="C9:E9" si="0">C12+C14</f>
        <v>31986</v>
      </c>
      <c r="D9" s="6">
        <f t="shared" si="0"/>
        <v>32379</v>
      </c>
      <c r="E9" s="6">
        <f t="shared" si="0"/>
        <v>32759</v>
      </c>
      <c r="H9" s="5" t="s">
        <v>80</v>
      </c>
      <c r="I9" s="6">
        <v>1</v>
      </c>
      <c r="J9" s="6">
        <v>1</v>
      </c>
      <c r="K9" s="6">
        <v>1</v>
      </c>
      <c r="Z9" s="2" t="s">
        <v>81</v>
      </c>
      <c r="AA9" s="93"/>
      <c r="AB9" s="93"/>
      <c r="AC9" s="93"/>
      <c r="AP9" s="93"/>
      <c r="AQ9" s="22">
        <v>2017</v>
      </c>
      <c r="AR9" s="22">
        <v>2018</v>
      </c>
      <c r="AS9" s="24">
        <v>2019</v>
      </c>
      <c r="AT9" s="22">
        <v>2017</v>
      </c>
      <c r="AU9" s="22">
        <v>2018</v>
      </c>
      <c r="AV9" s="24">
        <v>2019</v>
      </c>
      <c r="AW9" s="22">
        <v>2017</v>
      </c>
      <c r="AX9" s="22">
        <v>2018</v>
      </c>
      <c r="AY9" s="24">
        <v>2019</v>
      </c>
      <c r="AZ9" s="22">
        <v>2017</v>
      </c>
      <c r="BA9" s="22">
        <v>2018</v>
      </c>
      <c r="BB9" s="24">
        <v>2019</v>
      </c>
      <c r="BC9" s="22">
        <v>2017</v>
      </c>
      <c r="BD9" s="22">
        <v>2018</v>
      </c>
      <c r="BE9" s="24">
        <v>2019</v>
      </c>
      <c r="BF9" s="22">
        <v>2017</v>
      </c>
      <c r="BG9" s="22">
        <v>2018</v>
      </c>
      <c r="BH9" s="24">
        <v>2019</v>
      </c>
      <c r="BI9" s="22">
        <v>2017</v>
      </c>
      <c r="BJ9" s="22">
        <v>2018</v>
      </c>
      <c r="BK9" s="24">
        <v>2019</v>
      </c>
      <c r="BL9" s="27"/>
      <c r="BM9" s="22">
        <v>2017</v>
      </c>
      <c r="BN9" s="22">
        <v>2018</v>
      </c>
      <c r="BO9" s="24">
        <v>2019</v>
      </c>
      <c r="BP9" s="22">
        <v>2017</v>
      </c>
      <c r="BQ9" s="22">
        <v>2018</v>
      </c>
      <c r="BR9" s="24">
        <v>2019</v>
      </c>
      <c r="BS9" s="22">
        <v>2017</v>
      </c>
      <c r="BT9" s="22">
        <v>2018</v>
      </c>
      <c r="BU9" s="24">
        <v>2019</v>
      </c>
      <c r="BV9" s="22">
        <v>2017</v>
      </c>
      <c r="BW9" s="22">
        <v>2018</v>
      </c>
      <c r="BX9" s="24">
        <v>2019</v>
      </c>
      <c r="BY9" s="22">
        <v>2017</v>
      </c>
      <c r="BZ9" s="22">
        <v>2018</v>
      </c>
      <c r="CA9" s="24">
        <v>2019</v>
      </c>
      <c r="CB9" s="22">
        <v>2017</v>
      </c>
      <c r="CC9" s="22">
        <v>2018</v>
      </c>
      <c r="CD9" s="24">
        <v>2019</v>
      </c>
      <c r="CE9" s="22">
        <v>2017</v>
      </c>
      <c r="CF9" s="22">
        <v>2018</v>
      </c>
      <c r="CG9" s="24">
        <v>2019</v>
      </c>
      <c r="CH9" s="22">
        <v>2017</v>
      </c>
      <c r="CI9" s="22">
        <v>2018</v>
      </c>
      <c r="CJ9" s="24">
        <v>2019</v>
      </c>
      <c r="CK9" s="22">
        <v>2017</v>
      </c>
      <c r="CL9" s="22">
        <v>2018</v>
      </c>
      <c r="CM9" s="24">
        <v>2019</v>
      </c>
      <c r="CN9" s="22">
        <v>2017</v>
      </c>
      <c r="CO9" s="22">
        <v>2018</v>
      </c>
      <c r="CP9" s="24">
        <v>2019</v>
      </c>
      <c r="CQ9" s="22">
        <v>2017</v>
      </c>
      <c r="CR9" s="22">
        <v>2018</v>
      </c>
      <c r="CS9" s="24">
        <v>2019</v>
      </c>
      <c r="CT9" s="22">
        <v>2017</v>
      </c>
      <c r="CU9" s="22">
        <v>2018</v>
      </c>
      <c r="CV9" s="24">
        <v>2019</v>
      </c>
      <c r="CW9" s="22">
        <v>2017</v>
      </c>
      <c r="CX9" s="22">
        <v>2018</v>
      </c>
      <c r="CY9" s="24">
        <v>2019</v>
      </c>
      <c r="CZ9" s="22">
        <v>2017</v>
      </c>
      <c r="DA9" s="22">
        <v>2018</v>
      </c>
      <c r="DB9" s="24">
        <v>2019</v>
      </c>
      <c r="DC9" s="22">
        <v>2017</v>
      </c>
      <c r="DD9" s="22">
        <v>2018</v>
      </c>
      <c r="DE9" s="24">
        <v>2019</v>
      </c>
      <c r="DF9" s="22">
        <v>2017</v>
      </c>
      <c r="DG9" s="22">
        <v>2018</v>
      </c>
      <c r="DH9" s="24">
        <v>2019</v>
      </c>
      <c r="DI9" s="22">
        <v>2017</v>
      </c>
      <c r="DJ9" s="22">
        <v>2018</v>
      </c>
      <c r="DK9" s="24">
        <v>2019</v>
      </c>
      <c r="DL9" s="22">
        <v>2017</v>
      </c>
      <c r="DM9" s="22">
        <v>2018</v>
      </c>
      <c r="DN9" s="24">
        <v>2019</v>
      </c>
      <c r="DO9" s="22">
        <v>2017</v>
      </c>
      <c r="DP9" s="22">
        <v>2018</v>
      </c>
      <c r="DQ9" s="24">
        <v>2019</v>
      </c>
      <c r="DR9" s="22">
        <v>2017</v>
      </c>
      <c r="DS9" s="22">
        <v>2018</v>
      </c>
      <c r="DT9" s="24">
        <v>2019</v>
      </c>
      <c r="DU9" s="22">
        <v>2017</v>
      </c>
      <c r="DV9" s="22">
        <v>2018</v>
      </c>
      <c r="DW9" s="24">
        <v>2019</v>
      </c>
      <c r="DX9" s="22">
        <v>2017</v>
      </c>
      <c r="DY9" s="22">
        <v>2018</v>
      </c>
      <c r="DZ9" s="24">
        <v>2019</v>
      </c>
      <c r="EA9" s="22">
        <v>2017</v>
      </c>
      <c r="EB9" s="22">
        <v>2018</v>
      </c>
      <c r="EC9" s="24">
        <v>2019</v>
      </c>
      <c r="ED9" s="22">
        <v>2017</v>
      </c>
      <c r="EE9" s="22">
        <v>2018</v>
      </c>
      <c r="EF9" s="24">
        <v>2019</v>
      </c>
      <c r="EG9" s="22">
        <v>2017</v>
      </c>
      <c r="EH9" s="22">
        <v>2018</v>
      </c>
      <c r="EI9" s="24">
        <v>2019</v>
      </c>
      <c r="EJ9" s="22">
        <v>2017</v>
      </c>
      <c r="EK9" s="22">
        <v>2018</v>
      </c>
      <c r="EL9" s="24">
        <v>2019</v>
      </c>
      <c r="EM9" s="22">
        <v>2017</v>
      </c>
      <c r="EN9" s="22">
        <v>2018</v>
      </c>
      <c r="EO9" s="24">
        <v>2019</v>
      </c>
      <c r="EP9" s="22">
        <v>2017</v>
      </c>
      <c r="EQ9" s="22">
        <v>2018</v>
      </c>
      <c r="ER9" s="24">
        <v>2019</v>
      </c>
      <c r="ES9" s="22">
        <v>2017</v>
      </c>
      <c r="ET9" s="22">
        <v>2018</v>
      </c>
      <c r="EU9" s="24">
        <v>2019</v>
      </c>
      <c r="EV9" s="22">
        <v>2017</v>
      </c>
      <c r="EW9" s="22">
        <v>2018</v>
      </c>
      <c r="EX9" s="24">
        <v>2019</v>
      </c>
      <c r="EY9" s="22">
        <v>2017</v>
      </c>
      <c r="EZ9" s="22">
        <v>2018</v>
      </c>
      <c r="FA9" s="24">
        <v>2019</v>
      </c>
      <c r="FB9" s="22">
        <v>2017</v>
      </c>
      <c r="FC9" s="22">
        <v>2018</v>
      </c>
      <c r="FD9" s="24">
        <v>2019</v>
      </c>
      <c r="FE9" s="22">
        <v>2017</v>
      </c>
      <c r="FF9" s="22">
        <v>2018</v>
      </c>
      <c r="FG9" s="24">
        <v>2019</v>
      </c>
      <c r="FH9" s="22">
        <v>2017</v>
      </c>
      <c r="FI9" s="22">
        <v>2018</v>
      </c>
      <c r="FJ9" s="24">
        <v>2019</v>
      </c>
    </row>
    <row r="10" spans="1:166">
      <c r="B10" s="32" t="s">
        <v>82</v>
      </c>
      <c r="C10" s="33">
        <f>(C9/(C9+D9+E9))*100</f>
        <v>32.933157612948392</v>
      </c>
      <c r="D10" s="33">
        <f>(D9/(C9+D9+E9))*100</f>
        <v>33.337794983732138</v>
      </c>
      <c r="E10" s="34">
        <f>(E9/(C9+D9+E9))*100</f>
        <v>33.72904740331947</v>
      </c>
      <c r="H10" s="5" t="s">
        <v>83</v>
      </c>
      <c r="I10" s="6">
        <v>19368</v>
      </c>
      <c r="J10" s="6">
        <v>18604</v>
      </c>
      <c r="K10" s="6">
        <v>18986</v>
      </c>
      <c r="Z10" s="5" t="s">
        <v>84</v>
      </c>
      <c r="AA10" s="50">
        <v>12997121065</v>
      </c>
      <c r="AB10" s="50">
        <v>14577014463</v>
      </c>
      <c r="AC10" s="50">
        <v>16225920722</v>
      </c>
      <c r="AP10" s="5" t="s">
        <v>137</v>
      </c>
      <c r="AQ10" s="5">
        <v>93</v>
      </c>
      <c r="AR10" s="5">
        <v>103</v>
      </c>
      <c r="AS10" s="5">
        <v>94</v>
      </c>
      <c r="AT10" s="5">
        <v>90</v>
      </c>
      <c r="AU10" s="5">
        <v>96</v>
      </c>
      <c r="AV10" s="5">
        <v>92</v>
      </c>
      <c r="AW10" s="5">
        <v>3</v>
      </c>
      <c r="AX10" s="5">
        <v>7</v>
      </c>
      <c r="AY10" s="5">
        <v>2</v>
      </c>
      <c r="AZ10" s="5">
        <v>91</v>
      </c>
      <c r="BA10" s="5">
        <v>101</v>
      </c>
      <c r="BB10" s="5">
        <v>92</v>
      </c>
      <c r="BC10" s="5">
        <v>2</v>
      </c>
      <c r="BD10" s="5">
        <v>0</v>
      </c>
      <c r="BE10" s="5">
        <v>0</v>
      </c>
      <c r="BF10" s="5">
        <v>0</v>
      </c>
      <c r="BG10" s="5">
        <v>0</v>
      </c>
      <c r="BH10" s="5">
        <v>2</v>
      </c>
      <c r="BI10" s="5">
        <v>0</v>
      </c>
      <c r="BJ10" s="5">
        <v>0</v>
      </c>
      <c r="BK10" s="5">
        <v>0</v>
      </c>
      <c r="BL10" s="36"/>
      <c r="BM10" s="5">
        <v>551684967</v>
      </c>
      <c r="BN10" s="5">
        <v>359862292</v>
      </c>
      <c r="BO10" s="5">
        <v>827900000</v>
      </c>
      <c r="BP10" s="5">
        <v>60000000</v>
      </c>
      <c r="BQ10" s="5">
        <v>224715000</v>
      </c>
      <c r="BR10" s="5">
        <v>431419000</v>
      </c>
      <c r="BS10" s="5">
        <v>64950868</v>
      </c>
      <c r="BT10" s="5">
        <v>584577292</v>
      </c>
      <c r="BU10" s="5">
        <v>431419000</v>
      </c>
      <c r="BV10" s="5">
        <v>0</v>
      </c>
      <c r="BW10" s="5">
        <v>0</v>
      </c>
      <c r="BX10" s="5">
        <v>0</v>
      </c>
      <c r="BY10" s="5">
        <v>0</v>
      </c>
      <c r="BZ10" s="5">
        <v>0</v>
      </c>
      <c r="CA10" s="5">
        <v>0</v>
      </c>
      <c r="CB10" s="5">
        <v>0</v>
      </c>
      <c r="CC10" s="5">
        <v>0</v>
      </c>
      <c r="CD10" s="5">
        <v>0</v>
      </c>
      <c r="CE10" s="5"/>
      <c r="CF10" s="5"/>
      <c r="CG10" s="5"/>
      <c r="CH10" s="5">
        <v>324</v>
      </c>
      <c r="CI10" s="5">
        <v>307</v>
      </c>
      <c r="CJ10" s="5">
        <v>350</v>
      </c>
      <c r="CK10" s="5">
        <v>6</v>
      </c>
      <c r="CL10" s="5">
        <v>4</v>
      </c>
      <c r="CM10" s="5">
        <v>26</v>
      </c>
      <c r="CN10" s="5">
        <v>6</v>
      </c>
      <c r="CO10" s="5">
        <v>4</v>
      </c>
      <c r="CP10" s="5">
        <v>26</v>
      </c>
      <c r="CQ10" s="5">
        <v>0</v>
      </c>
      <c r="CR10" s="5">
        <v>0</v>
      </c>
      <c r="CS10" s="5">
        <v>0</v>
      </c>
      <c r="CT10" s="5">
        <v>0</v>
      </c>
      <c r="CU10" s="5">
        <v>0</v>
      </c>
      <c r="CV10" s="5">
        <v>0</v>
      </c>
      <c r="CW10" s="5">
        <v>0</v>
      </c>
      <c r="CX10" s="5">
        <v>0</v>
      </c>
      <c r="CY10" s="5">
        <v>0</v>
      </c>
      <c r="CZ10" s="5">
        <v>0</v>
      </c>
      <c r="DA10" s="5">
        <v>0</v>
      </c>
      <c r="DB10" s="5">
        <v>0</v>
      </c>
      <c r="DC10" s="5">
        <v>13</v>
      </c>
      <c r="DD10" s="5">
        <v>13</v>
      </c>
      <c r="DE10" s="5">
        <v>12</v>
      </c>
      <c r="DF10" s="5">
        <v>0</v>
      </c>
      <c r="DG10" s="5">
        <v>0</v>
      </c>
      <c r="DH10" s="5">
        <v>0</v>
      </c>
      <c r="DI10" s="5">
        <v>0</v>
      </c>
      <c r="DJ10" s="5">
        <v>0</v>
      </c>
      <c r="DK10" s="5">
        <v>0</v>
      </c>
      <c r="DL10" s="5">
        <v>0</v>
      </c>
      <c r="DM10" s="5">
        <v>0</v>
      </c>
      <c r="DN10" s="5">
        <v>0</v>
      </c>
      <c r="DO10" s="5">
        <v>0</v>
      </c>
      <c r="DP10" s="5">
        <v>0</v>
      </c>
      <c r="DQ10" s="5">
        <v>0</v>
      </c>
      <c r="DR10" s="5">
        <v>0</v>
      </c>
      <c r="DS10" s="5">
        <v>0</v>
      </c>
      <c r="DT10" s="5">
        <v>0</v>
      </c>
      <c r="DU10" s="5">
        <v>0</v>
      </c>
      <c r="DV10" s="5">
        <v>0</v>
      </c>
      <c r="DW10" s="5">
        <v>0</v>
      </c>
      <c r="DX10" s="5"/>
      <c r="DY10" s="5">
        <v>0</v>
      </c>
      <c r="DZ10" s="5">
        <v>0</v>
      </c>
      <c r="EA10" s="5">
        <v>0</v>
      </c>
      <c r="EB10" s="5">
        <v>0</v>
      </c>
      <c r="EC10" s="5">
        <v>0</v>
      </c>
      <c r="ED10" s="5">
        <v>0</v>
      </c>
      <c r="EE10" s="5">
        <v>0</v>
      </c>
      <c r="EF10" s="5">
        <v>0</v>
      </c>
      <c r="EG10" s="5">
        <v>0</v>
      </c>
      <c r="EH10" s="5">
        <v>0</v>
      </c>
      <c r="EI10" s="5">
        <v>0</v>
      </c>
      <c r="EJ10" s="5">
        <v>0</v>
      </c>
      <c r="EK10" s="5">
        <v>0</v>
      </c>
      <c r="EL10" s="5">
        <v>0</v>
      </c>
      <c r="EM10" s="5">
        <v>0</v>
      </c>
      <c r="EN10" s="5">
        <v>0</v>
      </c>
      <c r="EO10" s="5">
        <v>0</v>
      </c>
      <c r="EP10" s="5">
        <v>0</v>
      </c>
      <c r="EQ10" s="5">
        <v>0</v>
      </c>
      <c r="ER10" s="5">
        <v>0</v>
      </c>
      <c r="ES10" s="5">
        <v>3</v>
      </c>
      <c r="ET10" s="5">
        <v>3</v>
      </c>
      <c r="EU10" s="5">
        <v>1</v>
      </c>
      <c r="EV10" s="5">
        <v>2</v>
      </c>
      <c r="EW10" s="5">
        <v>2</v>
      </c>
      <c r="EX10" s="5">
        <v>1</v>
      </c>
      <c r="EY10" s="5">
        <v>1</v>
      </c>
      <c r="EZ10" s="5">
        <v>1</v>
      </c>
      <c r="FA10" s="5">
        <v>0</v>
      </c>
      <c r="FB10" s="5">
        <v>0</v>
      </c>
      <c r="FC10" s="5">
        <v>0</v>
      </c>
      <c r="FD10" s="5">
        <v>0</v>
      </c>
      <c r="FE10" s="5">
        <v>0</v>
      </c>
      <c r="FF10" s="5">
        <v>0</v>
      </c>
      <c r="FG10" s="5">
        <v>0</v>
      </c>
      <c r="FH10" s="5">
        <v>0</v>
      </c>
      <c r="FI10" s="5">
        <v>2</v>
      </c>
      <c r="FJ10" s="5">
        <v>0</v>
      </c>
    </row>
    <row r="11" spans="1:166" ht="15.75">
      <c r="B11" s="5" t="s">
        <v>5</v>
      </c>
      <c r="C11" s="5"/>
      <c r="D11" s="5"/>
      <c r="E11" s="5"/>
      <c r="H11" s="32" t="s">
        <v>82</v>
      </c>
      <c r="I11" s="39">
        <f>(I10/(I10+J10+K10))*100</f>
        <v>34.004002949541764</v>
      </c>
      <c r="J11" s="41">
        <f>(J10/(I10+J10+K10))*100</f>
        <v>32.6626637171249</v>
      </c>
      <c r="K11" s="41">
        <f>(K10/(I10+J10+K10))*100</f>
        <v>33.333333333333329</v>
      </c>
      <c r="Z11" s="32" t="s">
        <v>82</v>
      </c>
      <c r="AA11" s="42">
        <f t="shared" ref="AA11:AC11" si="1">(AA10/AA10)*100</f>
        <v>100</v>
      </c>
      <c r="AB11" s="42">
        <f t="shared" si="1"/>
        <v>100</v>
      </c>
      <c r="AC11" s="42">
        <f t="shared" si="1"/>
        <v>100</v>
      </c>
      <c r="AP11" s="43" t="s">
        <v>82</v>
      </c>
      <c r="AQ11" s="45">
        <f>(AQ10/(AQ10+AR10+AS10))*100</f>
        <v>32.068965517241374</v>
      </c>
      <c r="AR11" s="45">
        <f>(AR10/(AQ10+AR10+AS10))*100</f>
        <v>35.517241379310342</v>
      </c>
      <c r="AS11" s="45">
        <f>(AS10/(AQ10+AR10+AS10))*100</f>
        <v>32.41379310344827</v>
      </c>
      <c r="AT11" s="45">
        <f>(AT10/(AT10+AU10+AV10))*100</f>
        <v>32.374100719424462</v>
      </c>
      <c r="AU11" s="45">
        <f>(AU10/(AT10+AU10+AV10))*100</f>
        <v>34.532374100719423</v>
      </c>
      <c r="AV11" s="45">
        <f>(AV10/(AT10+AU10+AV10))*100</f>
        <v>33.093525179856115</v>
      </c>
      <c r="AW11" s="45">
        <f>(AW10/(AW10+AX10+AY10))*100</f>
        <v>25</v>
      </c>
      <c r="AX11" s="45">
        <f>(AX10/(AW10+AX10+AY10))*100</f>
        <v>58.333333333333336</v>
      </c>
      <c r="AY11" s="45">
        <f>(AY10/(AW10+AX10+AY10))*100</f>
        <v>16.666666666666664</v>
      </c>
      <c r="AZ11" s="45">
        <f>(AZ10/(AZ10+BA10+BB10))*100</f>
        <v>32.04225352112676</v>
      </c>
      <c r="BA11" s="45">
        <f>(BA10/(AZ10+BA10+BB10))*100</f>
        <v>35.563380281690144</v>
      </c>
      <c r="BB11" s="45">
        <f>(BB10/(AZ10+BA10+BB10))*100</f>
        <v>32.394366197183103</v>
      </c>
      <c r="BC11" s="45">
        <f>(BC10/(BC10+BD10+BE10))*100</f>
        <v>100</v>
      </c>
      <c r="BD11" s="45">
        <f>(BD10/(BC10+BD10+BE10))*100</f>
        <v>0</v>
      </c>
      <c r="BE11" s="45">
        <f>(BE10/(BC10+BD10+BE10))*100</f>
        <v>0</v>
      </c>
      <c r="BF11" s="45">
        <f>(BF10/(BF10+BG10+BH10))*100</f>
        <v>0</v>
      </c>
      <c r="BG11" s="45">
        <f>(BG10/(BF10+BG10+BH10))*100</f>
        <v>0</v>
      </c>
      <c r="BH11" s="45">
        <f>(BH10/(BF10+BG10+BH10))*100</f>
        <v>100</v>
      </c>
      <c r="BI11" s="45" t="e">
        <f>(BI10/(BI10+BJ10+BK10))*100</f>
        <v>#DIV/0!</v>
      </c>
      <c r="BJ11" s="45" t="e">
        <f>(BJ10/(BI10+BJ10+BK10))*100</f>
        <v>#DIV/0!</v>
      </c>
      <c r="BK11" s="45" t="e">
        <f>(BK10/(BI10+BJ10+BK10))*100</f>
        <v>#DIV/0!</v>
      </c>
      <c r="BL11" s="47"/>
      <c r="BM11" s="45">
        <f>(BM10/(BM10+BN10+BO10))*100</f>
        <v>31.716107754664609</v>
      </c>
      <c r="BN11" s="45">
        <f>(BN10/(BM10+BN10+BO10))*100</f>
        <v>20.688312918833947</v>
      </c>
      <c r="BO11" s="45">
        <f>(BO10/(BM10+BN10+BO10))*100</f>
        <v>47.595579326501444</v>
      </c>
      <c r="BP11" s="45">
        <f>(BP10/(BP10+BQ10+BR10))*100</f>
        <v>8.378320258499107</v>
      </c>
      <c r="BQ11" s="45">
        <f>(BQ10/(BP10+BQ10+BR10))*100</f>
        <v>31.378903948143783</v>
      </c>
      <c r="BR11" s="45">
        <f>(BR10/(BP10+BQ10+BR10))*100</f>
        <v>60.242775793357104</v>
      </c>
      <c r="BS11" s="45">
        <f>(BS10/(BS10+BT10+BU10))*100</f>
        <v>6.0086996296840267</v>
      </c>
      <c r="BT11" s="45">
        <f>(BT10/(BS10+BT10+BU10))*100</f>
        <v>54.080098790397855</v>
      </c>
      <c r="BU11" s="45">
        <f>(BU10/(BS10+BT10+BU10))*100</f>
        <v>39.911201579918114</v>
      </c>
      <c r="BV11" s="45" t="e">
        <f>(BV10/(BV10+BW10+BX10))*100</f>
        <v>#DIV/0!</v>
      </c>
      <c r="BW11" s="45" t="e">
        <f>(BW10/(BV10+BW10+BX10))*100</f>
        <v>#DIV/0!</v>
      </c>
      <c r="BX11" s="45" t="e">
        <f>(BX10/(BV10+BW10+BX10))*100</f>
        <v>#DIV/0!</v>
      </c>
      <c r="BY11" s="45" t="e">
        <f>(BY10/(BY10+BZ10+CA10))*100</f>
        <v>#DIV/0!</v>
      </c>
      <c r="BZ11" s="45" t="e">
        <f>(BZ10/(BY10+BZ10+CA10))*100</f>
        <v>#DIV/0!</v>
      </c>
      <c r="CA11" s="45" t="e">
        <f>(CA10/(BY10+BZ10+CA10))*100</f>
        <v>#DIV/0!</v>
      </c>
      <c r="CB11" s="45" t="e">
        <f>(CB10/(CB10+CC10+CD10))*100</f>
        <v>#DIV/0!</v>
      </c>
      <c r="CC11" s="45" t="e">
        <f>(CC10/(CB10+CC10+CD10))*100</f>
        <v>#DIV/0!</v>
      </c>
      <c r="CD11" s="45" t="e">
        <f>(CD10/(CB10+CC10+CD10))*100</f>
        <v>#DIV/0!</v>
      </c>
      <c r="CE11" s="45" t="e">
        <f>(CE10/(CE10+CF10+CG10))*100</f>
        <v>#DIV/0!</v>
      </c>
      <c r="CF11" s="45" t="e">
        <f>(CF10/(CE10+CF10+CG10))*100</f>
        <v>#DIV/0!</v>
      </c>
      <c r="CG11" s="45" t="e">
        <f>(CG10/(CE10+CF10+CG10))*100</f>
        <v>#DIV/0!</v>
      </c>
      <c r="CH11" s="45">
        <f>(CH10/(CH10+CI10+CJ10))*100</f>
        <v>33.027522935779821</v>
      </c>
      <c r="CI11" s="45">
        <f>(CI10/(CH10+CI10+CJ10))*100</f>
        <v>31.294597349643222</v>
      </c>
      <c r="CJ11" s="45">
        <f>(CJ10/(CH10+CI10+CJ10))*100</f>
        <v>35.67787971457696</v>
      </c>
      <c r="CK11" s="45">
        <f>(CK10/(CK10+CL10+CM10))*100</f>
        <v>16.666666666666664</v>
      </c>
      <c r="CL11" s="45">
        <f>(CL10/(CK10+CL10+CM10))*100</f>
        <v>11.111111111111111</v>
      </c>
      <c r="CM11" s="45">
        <f>(CM10/(CK10+CL10+CM10))*100</f>
        <v>72.222222222222214</v>
      </c>
      <c r="CN11" s="45">
        <f>(CN10/(CN10+CO10+CP10))*100</f>
        <v>16.666666666666664</v>
      </c>
      <c r="CO11" s="45">
        <f>(CO10/(CN10+CO10+CP10))*100</f>
        <v>11.111111111111111</v>
      </c>
      <c r="CP11" s="45">
        <f>(CP10/(CN10+CO10+CP10))*100</f>
        <v>72.222222222222214</v>
      </c>
      <c r="CQ11" s="45" t="e">
        <f>(CQ10/(CQ10+CR10+CS10))*100</f>
        <v>#DIV/0!</v>
      </c>
      <c r="CR11" s="45" t="e">
        <f>(CR10/(CQ10+CR10+CS10))*100</f>
        <v>#DIV/0!</v>
      </c>
      <c r="CS11" s="45" t="e">
        <f>(CS10/(CQ10+CR10+CS10))*100</f>
        <v>#DIV/0!</v>
      </c>
      <c r="CT11" s="45" t="e">
        <f>(CT10/(CT10+CU10+CV10))*100</f>
        <v>#DIV/0!</v>
      </c>
      <c r="CU11" s="45" t="e">
        <f>(CU10/(CT10+CU10+CV10))*100</f>
        <v>#DIV/0!</v>
      </c>
      <c r="CV11" s="45" t="e">
        <f>(CV10/(CT10+CU10+CV10))*100</f>
        <v>#DIV/0!</v>
      </c>
      <c r="CW11" s="45" t="e">
        <f>(CW10/(CW10+CX10+CY10))*100</f>
        <v>#DIV/0!</v>
      </c>
      <c r="CX11" s="45" t="e">
        <f>(CX10/(CW10+CX10+CY10))*100</f>
        <v>#DIV/0!</v>
      </c>
      <c r="CY11" s="45" t="e">
        <f>(CY10/(CW10+CX10+CY10))*100</f>
        <v>#DIV/0!</v>
      </c>
      <c r="CZ11" s="45" t="e">
        <f>(CZ10/(CZ10+DA10+DB10))*100</f>
        <v>#DIV/0!</v>
      </c>
      <c r="DA11" s="45" t="e">
        <f>(DA10/(CZ10+DA10+DB10))*100</f>
        <v>#DIV/0!</v>
      </c>
      <c r="DB11" s="45" t="e">
        <f>(DB10/(CZ10+DA10+DB10))*100</f>
        <v>#DIV/0!</v>
      </c>
      <c r="DC11" s="45">
        <f>(DC10/(DC10+DD10+DE10))*100</f>
        <v>34.210526315789473</v>
      </c>
      <c r="DD11" s="45">
        <f>(DD10/(DC10+DD10+DE10))*100</f>
        <v>34.210526315789473</v>
      </c>
      <c r="DE11" s="45">
        <f>(DE10/(DC10+DD10+DE10))*100</f>
        <v>31.578947368421051</v>
      </c>
      <c r="DF11" s="45" t="e">
        <f>(DF10/(DF10+DG10+DH10))*100</f>
        <v>#DIV/0!</v>
      </c>
      <c r="DG11" s="45" t="e">
        <f>(DG10/(DF10+DG10+DH10))*100</f>
        <v>#DIV/0!</v>
      </c>
      <c r="DH11" s="45" t="e">
        <f>(DH10/(DF10+DG10+DH10))*100</f>
        <v>#DIV/0!</v>
      </c>
      <c r="DI11" s="45" t="e">
        <f>(DI10/(DI10+DJ10+DK10))*100</f>
        <v>#DIV/0!</v>
      </c>
      <c r="DJ11" s="45" t="e">
        <f>(DJ10/(DI10+DJ10+DK10))*100</f>
        <v>#DIV/0!</v>
      </c>
      <c r="DK11" s="45" t="e">
        <f>(DK10/(DI10+DJ10+DK10))*100</f>
        <v>#DIV/0!</v>
      </c>
      <c r="DL11" s="45" t="e">
        <f>(DL10/(DL10+DM10+DN10))*100</f>
        <v>#DIV/0!</v>
      </c>
      <c r="DM11" s="45" t="e">
        <f>(DM10/(DL10+DM10+DN10))*100</f>
        <v>#DIV/0!</v>
      </c>
      <c r="DN11" s="45" t="e">
        <f>(DN10/(DL10+DM10+DN10))*100</f>
        <v>#DIV/0!</v>
      </c>
      <c r="DO11" s="45" t="e">
        <f>(DO10/(DO10+DP10+DQ10))*100</f>
        <v>#DIV/0!</v>
      </c>
      <c r="DP11" s="45" t="e">
        <f>(DP10/(DO10+DP10+DQ10))*100</f>
        <v>#DIV/0!</v>
      </c>
      <c r="DQ11" s="45" t="e">
        <f>(DQ10/(DO10+DP10+DQ10))*100</f>
        <v>#DIV/0!</v>
      </c>
      <c r="DR11" s="45" t="e">
        <f>(DR10/(DR10+DS10+DT10))*100</f>
        <v>#DIV/0!</v>
      </c>
      <c r="DS11" s="45" t="e">
        <f>(DS10/(DR10+DS10+DT10))*100</f>
        <v>#DIV/0!</v>
      </c>
      <c r="DT11" s="45" t="e">
        <f>(DT10/(DR10+DS10+DT10))*100</f>
        <v>#DIV/0!</v>
      </c>
      <c r="DU11" s="45" t="e">
        <f>(DU10/(DU10+DV10+DW10))*100</f>
        <v>#DIV/0!</v>
      </c>
      <c r="DV11" s="45" t="e">
        <f>(DV10/(DU10+DV10+DW10))*100</f>
        <v>#DIV/0!</v>
      </c>
      <c r="DW11" s="45" t="e">
        <f>(DW10/(DU10+DV10+DW10))*100</f>
        <v>#DIV/0!</v>
      </c>
      <c r="DX11" s="45" t="e">
        <f>(DX10/(DX10+DY10+DZ10))*100</f>
        <v>#DIV/0!</v>
      </c>
      <c r="DY11" s="45" t="e">
        <f>(DY10/(DX10+DY10+DZ10))*100</f>
        <v>#DIV/0!</v>
      </c>
      <c r="DZ11" s="45" t="e">
        <f>(DZ10/(DX10+DY10+DZ10))*100</f>
        <v>#DIV/0!</v>
      </c>
      <c r="EA11" s="45" t="e">
        <f>(EA10/(EA10+EB10+EC10))*100</f>
        <v>#DIV/0!</v>
      </c>
      <c r="EB11" s="45" t="e">
        <f>(EB10/(EA10+EB10+EC10))*100</f>
        <v>#DIV/0!</v>
      </c>
      <c r="EC11" s="45" t="e">
        <f>(EC10/(EA10+EB10+EC10))*100</f>
        <v>#DIV/0!</v>
      </c>
      <c r="ED11" s="45" t="e">
        <f>(ED10/(ED10+EE10+EF10))*100</f>
        <v>#DIV/0!</v>
      </c>
      <c r="EE11" s="45" t="e">
        <f>(EE10/(ED10+EE10+EF10))*100</f>
        <v>#DIV/0!</v>
      </c>
      <c r="EF11" s="45" t="e">
        <f>(EF10/(ED10+EE10+EF10))*100</f>
        <v>#DIV/0!</v>
      </c>
      <c r="EG11" s="45" t="e">
        <f>(EG10/(EG10+EH10+EI10))*100</f>
        <v>#DIV/0!</v>
      </c>
      <c r="EH11" s="45" t="e">
        <f>(EH10/(EG10+EH10+EI10))*100</f>
        <v>#DIV/0!</v>
      </c>
      <c r="EI11" s="45" t="e">
        <f>(EI10/(EG10+EH10+EI10))*100</f>
        <v>#DIV/0!</v>
      </c>
      <c r="EJ11" s="45" t="e">
        <f>(EJ10/(EJ10+EK10+EL10))*100</f>
        <v>#DIV/0!</v>
      </c>
      <c r="EK11" s="45" t="e">
        <f>(EK10/(EJ10+EK10+EL10))*100</f>
        <v>#DIV/0!</v>
      </c>
      <c r="EL11" s="45" t="e">
        <f>(EL10/(EJ10+EK10+EL10))*100</f>
        <v>#DIV/0!</v>
      </c>
      <c r="EM11" s="45" t="e">
        <f>(EM10/(EM10+EN10+EO10))*100</f>
        <v>#DIV/0!</v>
      </c>
      <c r="EN11" s="45" t="e">
        <f>(EN10/(EM10+EN10+EO10))*100</f>
        <v>#DIV/0!</v>
      </c>
      <c r="EO11" s="45" t="e">
        <f>(EO10/(EM10+EN10+EO10))*100</f>
        <v>#DIV/0!</v>
      </c>
      <c r="EP11" s="45" t="e">
        <f>(EP10/(EP10+EQ10+ER10))*100</f>
        <v>#DIV/0!</v>
      </c>
      <c r="EQ11" s="45" t="e">
        <f>(EQ10/(EP10+EQ10+ER10))*100</f>
        <v>#DIV/0!</v>
      </c>
      <c r="ER11" s="45" t="e">
        <f>(ER10/(EP10+EQ10+ER10))*100</f>
        <v>#DIV/0!</v>
      </c>
      <c r="ES11" s="45">
        <f>(ES10/(ES10+ET10+EU10))*100</f>
        <v>42.857142857142854</v>
      </c>
      <c r="ET11" s="45">
        <f>(ET10/(ES10+ET10+EU10))*100</f>
        <v>42.857142857142854</v>
      </c>
      <c r="EU11" s="45">
        <f>(EU10/(ES10+ET10+EU10))*100</f>
        <v>14.285714285714285</v>
      </c>
      <c r="EV11" s="45">
        <f>(EV10/(EV10+EW10+EX10))*100</f>
        <v>40</v>
      </c>
      <c r="EW11" s="45">
        <f>(EW10/(EV10+EW10+EX10))*100</f>
        <v>40</v>
      </c>
      <c r="EX11" s="45">
        <f>(EX10/(EV10+EW10+EX10))*100</f>
        <v>20</v>
      </c>
      <c r="EY11" s="45">
        <f>(EY10/(EY10+EZ10+FA10))*100</f>
        <v>50</v>
      </c>
      <c r="EZ11" s="45">
        <f>(EZ10/(EY10+EZ10+FA10))*100</f>
        <v>50</v>
      </c>
      <c r="FA11" s="45">
        <f>(FA10/(EY10+EZ10+FA10))*100</f>
        <v>0</v>
      </c>
      <c r="FB11" s="45" t="e">
        <f>(FB10/(FB10+FC10+FD10))*100</f>
        <v>#DIV/0!</v>
      </c>
      <c r="FC11" s="45" t="e">
        <f>(FC10/(FB10+FC10+FD10))*100</f>
        <v>#DIV/0!</v>
      </c>
      <c r="FD11" s="45" t="e">
        <f>(FD10/(FB10+FC10+FD10))*100</f>
        <v>#DIV/0!</v>
      </c>
      <c r="FE11" s="45" t="e">
        <f>(FE10/(FE10+FF10+FG10))*100</f>
        <v>#DIV/0!</v>
      </c>
      <c r="FF11" s="45" t="e">
        <f>(FF10/(FE10+FF10+FG10))*100</f>
        <v>#DIV/0!</v>
      </c>
      <c r="FG11" s="45" t="e">
        <f>(FG10/(FE10+FF10+FG10))*100</f>
        <v>#DIV/0!</v>
      </c>
      <c r="FH11" s="45">
        <f>(FH10/(FH10+FI10+FJ10))*100</f>
        <v>0</v>
      </c>
      <c r="FI11" s="45">
        <f>(FI10/(FH10+FI10+FJ10))*100</f>
        <v>100</v>
      </c>
      <c r="FJ11" s="45">
        <f>(FJ10/(FH10+FI10+FJ10))*100</f>
        <v>0</v>
      </c>
    </row>
    <row r="12" spans="1:166">
      <c r="B12" s="7" t="s">
        <v>6</v>
      </c>
      <c r="C12" s="6">
        <v>14927</v>
      </c>
      <c r="D12" s="6">
        <v>15100</v>
      </c>
      <c r="E12" s="6">
        <v>15271</v>
      </c>
      <c r="I12" s="23"/>
      <c r="J12" s="23"/>
      <c r="K12" s="23"/>
      <c r="Z12" s="5" t="s">
        <v>88</v>
      </c>
      <c r="AA12" s="50">
        <v>1527305240</v>
      </c>
      <c r="AB12" s="50">
        <v>1406244825</v>
      </c>
      <c r="AC12" s="50">
        <v>1286952129</v>
      </c>
    </row>
    <row r="13" spans="1:166">
      <c r="B13" s="32" t="s">
        <v>82</v>
      </c>
      <c r="C13" s="34">
        <f t="shared" ref="C13:E13" si="2">(C12/C9)*100</f>
        <v>46.667291940223848</v>
      </c>
      <c r="D13" s="33">
        <f t="shared" si="2"/>
        <v>46.635164767287442</v>
      </c>
      <c r="E13" s="33">
        <f t="shared" si="2"/>
        <v>46.61619707561281</v>
      </c>
      <c r="H13" s="5" t="s">
        <v>89</v>
      </c>
      <c r="I13" s="6"/>
      <c r="J13" s="6"/>
      <c r="K13" s="6"/>
      <c r="Z13" s="32" t="s">
        <v>82</v>
      </c>
      <c r="AA13" s="49">
        <f t="shared" ref="AA13:AC13" si="3">(AA12/AA10)*100</f>
        <v>11.75110420501419</v>
      </c>
      <c r="AB13" s="49">
        <f t="shared" si="3"/>
        <v>9.64700164474276</v>
      </c>
      <c r="AC13" s="49">
        <f t="shared" si="3"/>
        <v>7.931458257743607</v>
      </c>
    </row>
    <row r="14" spans="1:166">
      <c r="B14" s="7" t="s">
        <v>7</v>
      </c>
      <c r="C14" s="6">
        <v>17059</v>
      </c>
      <c r="D14" s="6">
        <v>17279</v>
      </c>
      <c r="E14" s="6">
        <v>17488</v>
      </c>
      <c r="H14" s="7" t="s">
        <v>6</v>
      </c>
      <c r="I14" s="6">
        <f>(I10)*51%</f>
        <v>9877.68</v>
      </c>
      <c r="J14" s="6">
        <f>(J10)*50%</f>
        <v>9302</v>
      </c>
      <c r="K14" s="6">
        <f>(K10)*51%</f>
        <v>9682.86</v>
      </c>
      <c r="Z14" s="5" t="s">
        <v>90</v>
      </c>
      <c r="AA14" s="50">
        <v>5877113694</v>
      </c>
      <c r="AB14" s="50">
        <v>6431841719</v>
      </c>
      <c r="AC14" s="35">
        <v>7166960489</v>
      </c>
    </row>
    <row r="15" spans="1:166">
      <c r="B15" s="32" t="s">
        <v>82</v>
      </c>
      <c r="C15" s="34">
        <f t="shared" ref="C15:E15" si="4">(C14/C9)*100</f>
        <v>53.332708059776159</v>
      </c>
      <c r="D15" s="33">
        <f t="shared" si="4"/>
        <v>53.364835232712558</v>
      </c>
      <c r="E15" s="33">
        <f t="shared" si="4"/>
        <v>53.38380292438719</v>
      </c>
      <c r="H15" s="32" t="s">
        <v>82</v>
      </c>
      <c r="I15" s="39">
        <f t="shared" ref="I15:K15" si="5">(I14/(I14+I16))*100</f>
        <v>51</v>
      </c>
      <c r="J15" s="39">
        <f t="shared" si="5"/>
        <v>50</v>
      </c>
      <c r="K15" s="39">
        <f t="shared" si="5"/>
        <v>51</v>
      </c>
      <c r="Z15" s="32" t="s">
        <v>82</v>
      </c>
      <c r="AA15" s="49">
        <f t="shared" ref="AA15:AC15" si="6">(AA14/AA10)*100</f>
        <v>45.218580827307235</v>
      </c>
      <c r="AB15" s="49">
        <f t="shared" si="6"/>
        <v>44.123175807539845</v>
      </c>
      <c r="AC15" s="49">
        <f t="shared" si="6"/>
        <v>44.169823160066592</v>
      </c>
    </row>
    <row r="16" spans="1:166">
      <c r="B16" s="25" t="s">
        <v>9</v>
      </c>
      <c r="C16" s="51">
        <v>2017</v>
      </c>
      <c r="D16" s="51">
        <v>2018</v>
      </c>
      <c r="E16" s="51">
        <v>2019</v>
      </c>
      <c r="H16" s="7" t="s">
        <v>7</v>
      </c>
      <c r="I16" s="6">
        <f>(I10)*49%</f>
        <v>9490.32</v>
      </c>
      <c r="J16" s="6">
        <f>(J10)*50%</f>
        <v>9302</v>
      </c>
      <c r="K16" s="6">
        <f>(K10)*49%</f>
        <v>9303.14</v>
      </c>
      <c r="Z16" s="5" t="s">
        <v>91</v>
      </c>
      <c r="AA16" s="35">
        <v>857898734</v>
      </c>
      <c r="AB16" s="35">
        <v>894567324</v>
      </c>
      <c r="AC16" s="35">
        <v>930243567</v>
      </c>
    </row>
    <row r="17" spans="2:29">
      <c r="B17" s="52" t="s">
        <v>10</v>
      </c>
      <c r="C17" s="26">
        <v>4503</v>
      </c>
      <c r="D17" s="26">
        <v>4556</v>
      </c>
      <c r="E17" s="26">
        <v>4612</v>
      </c>
      <c r="H17" s="32" t="s">
        <v>82</v>
      </c>
      <c r="I17" s="34">
        <f t="shared" ref="I17:K17" si="7">(I16/(I14+I16))*100</f>
        <v>49</v>
      </c>
      <c r="J17" s="34">
        <f t="shared" si="7"/>
        <v>50</v>
      </c>
      <c r="K17" s="34">
        <f t="shared" si="7"/>
        <v>49</v>
      </c>
      <c r="Z17" s="32" t="s">
        <v>82</v>
      </c>
      <c r="AA17" s="49">
        <f t="shared" ref="AA17:AC17" si="8">(AA16/AA10)*100</f>
        <v>6.6006827951325233</v>
      </c>
      <c r="AB17" s="39">
        <f t="shared" si="8"/>
        <v>6.1368349895695644</v>
      </c>
      <c r="AC17" s="39">
        <f t="shared" si="8"/>
        <v>5.7330710715153703</v>
      </c>
    </row>
    <row r="18" spans="2:29">
      <c r="B18" s="53" t="s">
        <v>11</v>
      </c>
      <c r="C18" s="26">
        <v>4060</v>
      </c>
      <c r="D18" s="26">
        <v>4073</v>
      </c>
      <c r="E18" s="26">
        <v>4090</v>
      </c>
      <c r="H18" s="5" t="s">
        <v>92</v>
      </c>
      <c r="I18" s="6"/>
      <c r="J18" s="6"/>
      <c r="K18" s="6"/>
      <c r="AB18" s="54"/>
    </row>
    <row r="19" spans="2:29">
      <c r="B19" s="52" t="s">
        <v>12</v>
      </c>
      <c r="C19" s="26">
        <v>3917</v>
      </c>
      <c r="D19" s="26">
        <v>3872</v>
      </c>
      <c r="E19" s="26">
        <v>3851</v>
      </c>
      <c r="H19" s="7" t="s">
        <v>93</v>
      </c>
      <c r="I19" s="6">
        <v>18607</v>
      </c>
      <c r="J19" s="6">
        <v>17915</v>
      </c>
      <c r="K19" s="6">
        <v>18238</v>
      </c>
      <c r="Z19" s="2" t="s">
        <v>94</v>
      </c>
      <c r="AA19" s="5"/>
      <c r="AB19" s="5"/>
      <c r="AC19" s="5"/>
    </row>
    <row r="20" spans="2:29">
      <c r="B20" s="52" t="s">
        <v>13</v>
      </c>
      <c r="C20" s="26">
        <v>3900</v>
      </c>
      <c r="D20" s="26">
        <v>3902</v>
      </c>
      <c r="E20" s="26">
        <v>3860</v>
      </c>
      <c r="H20" s="32" t="s">
        <v>82</v>
      </c>
      <c r="I20" s="39">
        <f t="shared" ref="I20:K20" si="9">(I19/(I19+I21+I23))*100</f>
        <v>96.070838496489046</v>
      </c>
      <c r="J20" s="39">
        <f t="shared" si="9"/>
        <v>96.296495377338204</v>
      </c>
      <c r="K20" s="39">
        <f t="shared" si="9"/>
        <v>96.060254924681345</v>
      </c>
      <c r="Z20" s="5" t="s">
        <v>95</v>
      </c>
      <c r="AA20" s="6">
        <f t="shared" ref="AA20:AC20" si="10">AA23+AA25</f>
        <v>23423</v>
      </c>
      <c r="AB20" s="6">
        <f t="shared" si="10"/>
        <v>23750</v>
      </c>
      <c r="AC20" s="6">
        <f t="shared" si="10"/>
        <v>24057</v>
      </c>
    </row>
    <row r="21" spans="2:29" ht="15.75" customHeight="1">
      <c r="B21" s="52" t="s">
        <v>14</v>
      </c>
      <c r="C21" s="26">
        <v>3118</v>
      </c>
      <c r="D21" s="26">
        <v>3267</v>
      </c>
      <c r="E21" s="26">
        <v>3404</v>
      </c>
      <c r="H21" s="7" t="s">
        <v>96</v>
      </c>
      <c r="I21" s="6">
        <v>328</v>
      </c>
      <c r="J21" s="6">
        <v>255</v>
      </c>
      <c r="K21" s="6">
        <v>331</v>
      </c>
      <c r="Z21" s="32" t="s">
        <v>82</v>
      </c>
      <c r="AA21" s="42">
        <f t="shared" ref="AA21:AC21" si="11">(AA20/AA20)*100</f>
        <v>100</v>
      </c>
      <c r="AB21" s="42">
        <f t="shared" si="11"/>
        <v>100</v>
      </c>
      <c r="AC21" s="42">
        <f t="shared" si="11"/>
        <v>100</v>
      </c>
    </row>
    <row r="22" spans="2:29" ht="15.75" customHeight="1">
      <c r="B22" s="52" t="s">
        <v>15</v>
      </c>
      <c r="C22" s="26">
        <v>2591</v>
      </c>
      <c r="D22" s="26">
        <v>2590</v>
      </c>
      <c r="E22" s="26">
        <v>2618</v>
      </c>
      <c r="H22" s="32" t="s">
        <v>82</v>
      </c>
      <c r="I22" s="49">
        <f t="shared" ref="I22:K22" si="12">(I21/(I19+I21+I23))*100</f>
        <v>1.6935150764147047</v>
      </c>
      <c r="J22" s="39">
        <f t="shared" si="12"/>
        <v>1.3706729735540744</v>
      </c>
      <c r="K22" s="49">
        <f t="shared" si="12"/>
        <v>1.7433898662172127</v>
      </c>
      <c r="Z22" s="5" t="s">
        <v>97</v>
      </c>
      <c r="AA22" s="5"/>
      <c r="AB22" s="5"/>
      <c r="AC22" s="5"/>
    </row>
    <row r="23" spans="2:29" ht="15.75" customHeight="1">
      <c r="B23" s="52" t="s">
        <v>16</v>
      </c>
      <c r="C23" s="26">
        <v>2266</v>
      </c>
      <c r="D23" s="26">
        <v>2308</v>
      </c>
      <c r="E23" s="26">
        <v>2337</v>
      </c>
      <c r="H23" s="7" t="s">
        <v>98</v>
      </c>
      <c r="I23" s="6">
        <v>433</v>
      </c>
      <c r="J23" s="6">
        <v>434</v>
      </c>
      <c r="K23" s="6">
        <v>417</v>
      </c>
      <c r="Z23" s="7" t="s">
        <v>6</v>
      </c>
      <c r="AA23" s="6">
        <v>10778</v>
      </c>
      <c r="AB23" s="6">
        <v>10923</v>
      </c>
      <c r="AC23" s="6">
        <v>11063</v>
      </c>
    </row>
    <row r="24" spans="2:29" ht="15.75" customHeight="1">
      <c r="B24" s="52" t="s">
        <v>17</v>
      </c>
      <c r="C24" s="26">
        <v>1914</v>
      </c>
      <c r="D24" s="26">
        <v>1940</v>
      </c>
      <c r="E24" s="26">
        <v>1961</v>
      </c>
      <c r="H24" s="32" t="s">
        <v>82</v>
      </c>
      <c r="I24" s="49">
        <f t="shared" ref="I24:K24" si="13">(I23/(I19+I21+I23))*100</f>
        <v>2.2356464270962411</v>
      </c>
      <c r="J24" s="49">
        <f t="shared" si="13"/>
        <v>2.3328316491077188</v>
      </c>
      <c r="K24" s="49">
        <f t="shared" si="13"/>
        <v>2.1963552091014433</v>
      </c>
      <c r="Z24" s="32" t="s">
        <v>82</v>
      </c>
      <c r="AA24" s="49">
        <f t="shared" ref="AA24:AC24" si="14">(AA23/AA20)*100</f>
        <v>46.014601033172525</v>
      </c>
      <c r="AB24" s="49">
        <f t="shared" si="14"/>
        <v>45.991578947368424</v>
      </c>
      <c r="AC24" s="49">
        <f t="shared" si="14"/>
        <v>45.986615122417589</v>
      </c>
    </row>
    <row r="25" spans="2:29" ht="15.75" customHeight="1">
      <c r="B25" s="52" t="s">
        <v>18</v>
      </c>
      <c r="C25" s="26">
        <v>1396</v>
      </c>
      <c r="D25" s="26">
        <v>1491</v>
      </c>
      <c r="E25" s="26">
        <v>1579</v>
      </c>
      <c r="H25" s="55"/>
      <c r="I25" s="23"/>
      <c r="J25" s="23"/>
      <c r="K25" s="23"/>
      <c r="Z25" s="7" t="s">
        <v>7</v>
      </c>
      <c r="AA25" s="6">
        <v>12645</v>
      </c>
      <c r="AB25" s="6">
        <v>12827</v>
      </c>
      <c r="AC25" s="6">
        <v>12994</v>
      </c>
    </row>
    <row r="26" spans="2:29" ht="15.75" customHeight="1">
      <c r="B26" s="52" t="s">
        <v>19</v>
      </c>
      <c r="C26" s="26">
        <v>1121</v>
      </c>
      <c r="D26" s="26">
        <v>1107</v>
      </c>
      <c r="E26" s="26">
        <v>1106</v>
      </c>
      <c r="Z26" s="32" t="s">
        <v>82</v>
      </c>
      <c r="AA26" s="49">
        <f t="shared" ref="AA26:AC26" si="15">(AA25/AA20)*100</f>
        <v>53.985398966827482</v>
      </c>
      <c r="AB26" s="49">
        <f t="shared" si="15"/>
        <v>54.008421052631583</v>
      </c>
      <c r="AC26" s="49">
        <f t="shared" si="15"/>
        <v>54.013384877582403</v>
      </c>
    </row>
    <row r="27" spans="2:29" ht="15.75" customHeight="1">
      <c r="B27" s="52" t="s">
        <v>20</v>
      </c>
      <c r="C27" s="26">
        <v>872</v>
      </c>
      <c r="D27" s="26">
        <v>917</v>
      </c>
      <c r="E27" s="26">
        <v>953</v>
      </c>
      <c r="Z27" s="5" t="s">
        <v>99</v>
      </c>
      <c r="AA27" s="6">
        <f t="shared" ref="AA27:AC27" si="16">AA30+AA32</f>
        <v>748.47240000000011</v>
      </c>
      <c r="AB27" s="6">
        <f t="shared" si="16"/>
        <v>948.7047</v>
      </c>
      <c r="AC27" s="6">
        <f t="shared" si="16"/>
        <v>419.3152</v>
      </c>
    </row>
    <row r="28" spans="2:29" ht="15.75" customHeight="1">
      <c r="B28" s="52" t="s">
        <v>21</v>
      </c>
      <c r="C28" s="26">
        <v>653</v>
      </c>
      <c r="D28" s="26">
        <v>658</v>
      </c>
      <c r="E28" s="26">
        <v>671</v>
      </c>
      <c r="Z28" s="32" t="s">
        <v>82</v>
      </c>
      <c r="AA28" s="39">
        <f t="shared" ref="AA28:AC28" si="17">(AA27/AA27)*100</f>
        <v>100</v>
      </c>
      <c r="AB28" s="39">
        <f t="shared" si="17"/>
        <v>100</v>
      </c>
      <c r="AC28" s="39">
        <f t="shared" si="17"/>
        <v>100</v>
      </c>
    </row>
    <row r="29" spans="2:29" ht="15.75" customHeight="1">
      <c r="B29" s="52" t="s">
        <v>22</v>
      </c>
      <c r="C29" s="26">
        <v>534</v>
      </c>
      <c r="D29" s="26">
        <v>543</v>
      </c>
      <c r="E29" s="26">
        <v>548</v>
      </c>
      <c r="Z29" s="5" t="s">
        <v>100</v>
      </c>
      <c r="AA29" s="56">
        <v>9.5699999999999993E-2</v>
      </c>
      <c r="AB29" s="56">
        <v>9.64E-2</v>
      </c>
      <c r="AC29" s="56">
        <v>8.8200000000000001E-2</v>
      </c>
    </row>
    <row r="30" spans="2:29" ht="15.75" customHeight="1">
      <c r="B30" s="52" t="s">
        <v>23</v>
      </c>
      <c r="C30" s="26">
        <v>418</v>
      </c>
      <c r="D30" s="26">
        <v>429</v>
      </c>
      <c r="E30" s="26">
        <v>437</v>
      </c>
      <c r="Z30" s="7" t="s">
        <v>6</v>
      </c>
      <c r="AA30" s="6">
        <v>349.29180000000002</v>
      </c>
      <c r="AB30" s="6">
        <v>442.43</v>
      </c>
      <c r="AC30" s="6">
        <v>195.46880000000002</v>
      </c>
    </row>
    <row r="31" spans="2:29" ht="15.75" customHeight="1">
      <c r="B31" s="52" t="s">
        <v>24</v>
      </c>
      <c r="C31" s="26">
        <v>245</v>
      </c>
      <c r="D31" s="26">
        <v>270</v>
      </c>
      <c r="E31" s="26">
        <v>294</v>
      </c>
      <c r="Z31" s="32" t="s">
        <v>82</v>
      </c>
      <c r="AA31" s="49">
        <f t="shared" ref="AA31:AC31" si="18">(AA30/AA27)*100</f>
        <v>46.667291940223841</v>
      </c>
      <c r="AB31" s="49">
        <f t="shared" si="18"/>
        <v>46.635164767287442</v>
      </c>
      <c r="AC31" s="49">
        <f t="shared" si="18"/>
        <v>46.616197075612817</v>
      </c>
    </row>
    <row r="32" spans="2:29" ht="15.75" customHeight="1">
      <c r="B32" s="52" t="s">
        <v>25</v>
      </c>
      <c r="C32" s="26">
        <v>232</v>
      </c>
      <c r="D32" s="26">
        <v>197</v>
      </c>
      <c r="E32" s="26">
        <v>173</v>
      </c>
      <c r="Z32" s="7" t="s">
        <v>7</v>
      </c>
      <c r="AA32" s="6">
        <v>399.18060000000003</v>
      </c>
      <c r="AB32" s="6">
        <v>506.2747</v>
      </c>
      <c r="AC32" s="6">
        <v>223.84640000000002</v>
      </c>
    </row>
    <row r="33" spans="2:30" ht="15.75" customHeight="1">
      <c r="B33" s="52" t="s">
        <v>26</v>
      </c>
      <c r="C33" s="26">
        <v>246</v>
      </c>
      <c r="D33" s="26">
        <v>259</v>
      </c>
      <c r="E33" s="26">
        <v>265</v>
      </c>
      <c r="Z33" s="32" t="s">
        <v>82</v>
      </c>
      <c r="AA33" s="41">
        <f t="shared" ref="AA33:AC33" si="19">(AA32/AA27)*100</f>
        <v>53.332708059776145</v>
      </c>
      <c r="AB33" s="41">
        <f t="shared" si="19"/>
        <v>53.364835232712558</v>
      </c>
      <c r="AC33" s="41">
        <f t="shared" si="19"/>
        <v>53.38380292438719</v>
      </c>
    </row>
    <row r="34" spans="2:30" ht="15.75" customHeight="1">
      <c r="B34" s="57" t="s">
        <v>101</v>
      </c>
      <c r="C34" s="26">
        <f t="shared" ref="C34:E34" si="20">SUM(C17:C33)</f>
        <v>31986</v>
      </c>
      <c r="D34" s="26">
        <f t="shared" si="20"/>
        <v>32379</v>
      </c>
      <c r="E34" s="26">
        <f t="shared" si="20"/>
        <v>32759</v>
      </c>
      <c r="Z34" s="5" t="s">
        <v>102</v>
      </c>
      <c r="AA34" s="6">
        <f t="shared" ref="AA34:AC34" si="21">AA37+AA39</f>
        <v>22674.527600000001</v>
      </c>
      <c r="AB34" s="6">
        <f t="shared" si="21"/>
        <v>22801.295299999998</v>
      </c>
      <c r="AC34" s="6">
        <f t="shared" si="21"/>
        <v>23637.684799999999</v>
      </c>
    </row>
    <row r="35" spans="2:30" ht="15.75" customHeight="1">
      <c r="B35" s="55"/>
      <c r="C35" s="23"/>
      <c r="D35" s="23"/>
      <c r="E35" s="23"/>
      <c r="Z35" s="32" t="s">
        <v>82</v>
      </c>
      <c r="AA35" s="42">
        <f t="shared" ref="AA35:AC35" si="22">(AA34/AA34)*100</f>
        <v>100</v>
      </c>
      <c r="AB35" s="42">
        <f t="shared" si="22"/>
        <v>100</v>
      </c>
      <c r="AC35" s="42">
        <f t="shared" si="22"/>
        <v>100</v>
      </c>
    </row>
    <row r="36" spans="2:30" ht="15.75" customHeight="1">
      <c r="B36" s="55"/>
      <c r="C36" s="23"/>
      <c r="D36" s="23"/>
      <c r="E36" s="23"/>
      <c r="Z36" s="5" t="s">
        <v>103</v>
      </c>
      <c r="AA36" s="5"/>
      <c r="AB36" s="5"/>
      <c r="AC36" s="5"/>
    </row>
    <row r="37" spans="2:30" ht="33" customHeight="1">
      <c r="Z37" s="7" t="s">
        <v>6</v>
      </c>
      <c r="AA37" s="6">
        <f t="shared" ref="AA37:AC37" si="23">AA23-AA30</f>
        <v>10428.708199999999</v>
      </c>
      <c r="AB37" s="6">
        <f t="shared" si="23"/>
        <v>10480.57</v>
      </c>
      <c r="AC37" s="6">
        <f t="shared" si="23"/>
        <v>10867.531199999999</v>
      </c>
    </row>
    <row r="38" spans="2:30" ht="15.75" customHeight="1">
      <c r="B38" s="2" t="s">
        <v>104</v>
      </c>
      <c r="C38" s="3">
        <v>2017</v>
      </c>
      <c r="D38" s="3">
        <v>2018</v>
      </c>
      <c r="E38" s="3">
        <v>2019</v>
      </c>
      <c r="Z38" s="32" t="s">
        <v>82</v>
      </c>
      <c r="AA38" s="41">
        <f t="shared" ref="AA38:AC38" si="24">(AA37/AA34)*100</f>
        <v>45.993056102302212</v>
      </c>
      <c r="AB38" s="41">
        <f t="shared" si="24"/>
        <v>45.964800955847458</v>
      </c>
      <c r="AC38" s="41">
        <f t="shared" si="24"/>
        <v>45.975446800102858</v>
      </c>
    </row>
    <row r="39" spans="2:30" ht="15.75" customHeight="1">
      <c r="B39" s="5" t="s">
        <v>105</v>
      </c>
      <c r="C39" s="6">
        <f t="shared" ref="C39:E39" si="25">C42+C44+C46</f>
        <v>349</v>
      </c>
      <c r="D39" s="6">
        <f t="shared" si="25"/>
        <v>393</v>
      </c>
      <c r="E39" s="6">
        <f t="shared" si="25"/>
        <v>250</v>
      </c>
      <c r="Z39" s="7" t="s">
        <v>7</v>
      </c>
      <c r="AA39" s="6">
        <f t="shared" ref="AA39:AC39" si="26">AA25-AA32</f>
        <v>12245.8194</v>
      </c>
      <c r="AB39" s="6">
        <f t="shared" si="26"/>
        <v>12320.7253</v>
      </c>
      <c r="AC39" s="6">
        <f t="shared" si="26"/>
        <v>12770.1536</v>
      </c>
    </row>
    <row r="40" spans="2:30" ht="15.75" customHeight="1">
      <c r="B40" s="32" t="s">
        <v>82</v>
      </c>
      <c r="C40" s="58">
        <f>(C39/(C39+D39+E39))*100</f>
        <v>35.181451612903224</v>
      </c>
      <c r="D40" s="33">
        <f>(D39/(C39+D39+E39))*100</f>
        <v>39.616935483870968</v>
      </c>
      <c r="E40" s="33">
        <f>(E39/(C39+D39+E39))*100</f>
        <v>25.201612903225808</v>
      </c>
      <c r="Z40" s="32" t="s">
        <v>82</v>
      </c>
      <c r="AA40" s="41">
        <f t="shared" ref="AA40:AC40" si="27">(AA39/AA34)*100</f>
        <v>54.006943897697781</v>
      </c>
      <c r="AB40" s="41">
        <f t="shared" si="27"/>
        <v>54.035199044152549</v>
      </c>
      <c r="AC40" s="41">
        <f t="shared" si="27"/>
        <v>54.024553199897142</v>
      </c>
    </row>
    <row r="41" spans="2:30" ht="15.75" customHeight="1">
      <c r="B41" s="5" t="s">
        <v>106</v>
      </c>
      <c r="C41" s="6"/>
      <c r="D41" s="6"/>
      <c r="E41" s="6"/>
    </row>
    <row r="42" spans="2:30" ht="15.75" customHeight="1">
      <c r="B42" s="7" t="s">
        <v>6</v>
      </c>
      <c r="C42" s="6">
        <v>170</v>
      </c>
      <c r="D42" s="6">
        <v>182</v>
      </c>
      <c r="E42" s="6">
        <v>136</v>
      </c>
    </row>
    <row r="43" spans="2:30" ht="15.75" customHeight="1">
      <c r="B43" s="32" t="s">
        <v>82</v>
      </c>
      <c r="C43" s="34">
        <f t="shared" ref="C43:E43" si="28">(C42/(C42+C44+C46))*100</f>
        <v>48.710601719197712</v>
      </c>
      <c r="D43" s="34">
        <f t="shared" si="28"/>
        <v>46.310432569974552</v>
      </c>
      <c r="E43" s="33">
        <f t="shared" si="28"/>
        <v>54.400000000000006</v>
      </c>
      <c r="Z43" s="59" t="s">
        <v>107</v>
      </c>
      <c r="AA43" s="25"/>
      <c r="AB43" s="25"/>
      <c r="AC43" s="25"/>
    </row>
    <row r="44" spans="2:30" ht="15.75" customHeight="1">
      <c r="B44" s="7" t="s">
        <v>7</v>
      </c>
      <c r="C44" s="6">
        <v>179</v>
      </c>
      <c r="D44" s="6">
        <v>211</v>
      </c>
      <c r="E44" s="6">
        <v>114</v>
      </c>
      <c r="Z44" s="25" t="s">
        <v>108</v>
      </c>
      <c r="AA44" s="26">
        <v>1456876342</v>
      </c>
      <c r="AB44" s="26">
        <v>1467345876</v>
      </c>
      <c r="AC44" s="26">
        <v>1534786899</v>
      </c>
      <c r="AD44" s="23"/>
    </row>
    <row r="45" spans="2:30" ht="15.75" customHeight="1">
      <c r="B45" s="32" t="s">
        <v>82</v>
      </c>
      <c r="C45" s="34">
        <f t="shared" ref="C45:E45" si="29">(C44/(C42+C44+C46))*100</f>
        <v>51.289398280802288</v>
      </c>
      <c r="D45" s="34">
        <f t="shared" si="29"/>
        <v>53.689567430025441</v>
      </c>
      <c r="E45" s="33">
        <f t="shared" si="29"/>
        <v>45.6</v>
      </c>
      <c r="Z45" s="61" t="s">
        <v>82</v>
      </c>
      <c r="AA45" s="62">
        <f>(AA44/(AA44+AB44+AC44))*100</f>
        <v>32.672647751395033</v>
      </c>
      <c r="AB45" s="62">
        <f>(AB44/(AA44+AB44+AC44))*100</f>
        <v>32.907442830868739</v>
      </c>
      <c r="AC45" s="62">
        <f>(AC44/(AA44+AB44+AC44))*100</f>
        <v>34.419909417736228</v>
      </c>
    </row>
    <row r="46" spans="2:30" ht="15.75" customHeight="1">
      <c r="B46" s="7" t="s">
        <v>109</v>
      </c>
      <c r="C46" s="63">
        <v>0</v>
      </c>
      <c r="D46" s="63">
        <v>0</v>
      </c>
      <c r="E46" s="63">
        <v>0</v>
      </c>
    </row>
    <row r="47" spans="2:30" ht="15.75" customHeight="1">
      <c r="B47" s="32" t="s">
        <v>82</v>
      </c>
      <c r="C47" s="39">
        <f t="shared" ref="C47:E47" si="30">+(C46/(C42+C44+C46))*100</f>
        <v>0</v>
      </c>
      <c r="D47" s="39">
        <f t="shared" si="30"/>
        <v>0</v>
      </c>
      <c r="E47" s="39">
        <f t="shared" si="30"/>
        <v>0</v>
      </c>
      <c r="Z47" s="97" t="s">
        <v>110</v>
      </c>
      <c r="AA47" s="95"/>
      <c r="AB47" s="95"/>
      <c r="AC47" s="96"/>
    </row>
    <row r="48" spans="2:30" ht="15.75" customHeight="1">
      <c r="B48" s="64" t="s">
        <v>111</v>
      </c>
      <c r="C48" s="6"/>
      <c r="D48" s="6"/>
      <c r="E48" s="6"/>
      <c r="Z48" s="14" t="s">
        <v>112</v>
      </c>
      <c r="AA48" s="15">
        <v>2017</v>
      </c>
      <c r="AB48" s="3">
        <v>2018</v>
      </c>
      <c r="AC48" s="3">
        <v>2019</v>
      </c>
    </row>
    <row r="49" spans="2:29" ht="15.75" customHeight="1">
      <c r="B49" s="5" t="s">
        <v>113</v>
      </c>
      <c r="C49" s="63">
        <f t="shared" ref="C49:E49" si="31">C52+C54+C56</f>
        <v>4</v>
      </c>
      <c r="D49" s="63">
        <f t="shared" si="31"/>
        <v>3</v>
      </c>
      <c r="E49" s="63">
        <f t="shared" si="31"/>
        <v>0</v>
      </c>
      <c r="Z49" s="2" t="s">
        <v>114</v>
      </c>
      <c r="AA49" s="5"/>
      <c r="AB49" s="5"/>
      <c r="AC49" s="5"/>
    </row>
    <row r="50" spans="2:29" ht="15.75" customHeight="1">
      <c r="B50" s="32" t="s">
        <v>82</v>
      </c>
      <c r="C50" s="39">
        <f>(C49/(C49+D49+E49))*100</f>
        <v>57.142857142857139</v>
      </c>
      <c r="D50" s="39">
        <f>(D49/(C49+D49+E49))*100</f>
        <v>42.857142857142854</v>
      </c>
      <c r="E50" s="39">
        <f>(E49/(C49+D49+E49))*100</f>
        <v>0</v>
      </c>
      <c r="Z50" s="25" t="s">
        <v>115</v>
      </c>
      <c r="AA50" s="25">
        <v>3</v>
      </c>
      <c r="AB50" s="25">
        <v>3</v>
      </c>
      <c r="AC50" s="25">
        <v>3</v>
      </c>
    </row>
    <row r="51" spans="2:29" ht="15.75" customHeight="1">
      <c r="B51" s="5" t="s">
        <v>116</v>
      </c>
      <c r="C51" s="63"/>
      <c r="D51" s="63"/>
      <c r="E51" s="63"/>
      <c r="Z51" s="61" t="s">
        <v>82</v>
      </c>
      <c r="AA51" s="65">
        <f t="shared" ref="AA51:AC51" si="32">(AA50/AA50)*100</f>
        <v>100</v>
      </c>
      <c r="AB51" s="65">
        <f t="shared" si="32"/>
        <v>100</v>
      </c>
      <c r="AC51" s="65">
        <f t="shared" si="32"/>
        <v>100</v>
      </c>
    </row>
    <row r="52" spans="2:29" ht="15.75" customHeight="1">
      <c r="B52" s="7" t="s">
        <v>6</v>
      </c>
      <c r="C52" s="63">
        <v>2</v>
      </c>
      <c r="D52" s="63">
        <v>1</v>
      </c>
      <c r="E52" s="63">
        <v>0</v>
      </c>
      <c r="Z52" s="5" t="s">
        <v>117</v>
      </c>
      <c r="AA52" s="5">
        <v>3</v>
      </c>
      <c r="AB52" s="5">
        <v>3</v>
      </c>
      <c r="AC52" s="5">
        <v>3</v>
      </c>
    </row>
    <row r="53" spans="2:29" ht="15.75" customHeight="1">
      <c r="B53" s="32" t="s">
        <v>82</v>
      </c>
      <c r="C53" s="39">
        <f t="shared" ref="C53:E53" si="33">(C52/(C52+C54+C56))*100</f>
        <v>50</v>
      </c>
      <c r="D53" s="39">
        <f t="shared" si="33"/>
        <v>33.333333333333329</v>
      </c>
      <c r="E53" s="39" t="e">
        <f t="shared" si="33"/>
        <v>#DIV/0!</v>
      </c>
      <c r="Z53" s="32" t="s">
        <v>82</v>
      </c>
      <c r="AA53" s="49">
        <f t="shared" ref="AA53:AC53" si="34">(AA52/AA50)*100</f>
        <v>100</v>
      </c>
      <c r="AB53" s="49">
        <f t="shared" si="34"/>
        <v>100</v>
      </c>
      <c r="AC53" s="49">
        <f t="shared" si="34"/>
        <v>100</v>
      </c>
    </row>
    <row r="54" spans="2:29" ht="15.75" customHeight="1">
      <c r="B54" s="7" t="s">
        <v>7</v>
      </c>
      <c r="C54" s="63">
        <v>2</v>
      </c>
      <c r="D54" s="63">
        <v>2</v>
      </c>
      <c r="E54" s="63">
        <v>0</v>
      </c>
      <c r="Z54" s="5" t="s">
        <v>118</v>
      </c>
      <c r="AA54" s="5">
        <v>0</v>
      </c>
      <c r="AB54" s="5">
        <v>0</v>
      </c>
      <c r="AC54" s="5">
        <v>0</v>
      </c>
    </row>
    <row r="55" spans="2:29" ht="15.75" customHeight="1">
      <c r="B55" s="32" t="s">
        <v>82</v>
      </c>
      <c r="C55" s="39">
        <f t="shared" ref="C55:E55" si="35">(C54/(C52+C54+C56))*100</f>
        <v>50</v>
      </c>
      <c r="D55" s="39">
        <f t="shared" si="35"/>
        <v>66.666666666666657</v>
      </c>
      <c r="E55" s="39" t="e">
        <f t="shared" si="35"/>
        <v>#DIV/0!</v>
      </c>
      <c r="Z55" s="32" t="s">
        <v>82</v>
      </c>
      <c r="AA55" s="49">
        <f t="shared" ref="AA55:AC55" si="36">(AA54/AA50)*100</f>
        <v>0</v>
      </c>
      <c r="AB55" s="49">
        <f t="shared" si="36"/>
        <v>0</v>
      </c>
      <c r="AC55" s="49">
        <f t="shared" si="36"/>
        <v>0</v>
      </c>
    </row>
    <row r="56" spans="2:29" ht="15.75" customHeight="1">
      <c r="B56" s="7" t="s">
        <v>109</v>
      </c>
      <c r="C56" s="63">
        <v>0</v>
      </c>
      <c r="D56" s="63">
        <v>0</v>
      </c>
      <c r="E56" s="63">
        <v>0</v>
      </c>
    </row>
    <row r="57" spans="2:29" ht="15.75" customHeight="1">
      <c r="B57" s="32" t="s">
        <v>82</v>
      </c>
      <c r="C57" s="39">
        <f t="shared" ref="C57:E57" si="37">(C56/(C52+C54+C56))*100</f>
        <v>0</v>
      </c>
      <c r="D57" s="39">
        <f t="shared" si="37"/>
        <v>0</v>
      </c>
      <c r="E57" s="39" t="e">
        <f t="shared" si="37"/>
        <v>#DIV/0!</v>
      </c>
      <c r="Z57" s="25" t="s">
        <v>119</v>
      </c>
      <c r="AA57" s="25">
        <v>3</v>
      </c>
      <c r="AB57" s="25">
        <v>3</v>
      </c>
      <c r="AC57" s="25">
        <v>3</v>
      </c>
    </row>
    <row r="58" spans="2:29" ht="15.75" customHeight="1">
      <c r="B58" s="5" t="s">
        <v>120</v>
      </c>
      <c r="C58" s="63">
        <f t="shared" ref="C58:E58" si="38">C61+C63+C65</f>
        <v>44</v>
      </c>
      <c r="D58" s="63">
        <f t="shared" si="38"/>
        <v>52</v>
      </c>
      <c r="E58" s="63">
        <f t="shared" si="38"/>
        <v>38</v>
      </c>
      <c r="Z58" s="61" t="s">
        <v>82</v>
      </c>
      <c r="AA58" s="65">
        <f t="shared" ref="AA58:AC58" si="39">(AA57/AA50)*100</f>
        <v>100</v>
      </c>
      <c r="AB58" s="65">
        <f t="shared" si="39"/>
        <v>100</v>
      </c>
      <c r="AC58" s="65">
        <f t="shared" si="39"/>
        <v>100</v>
      </c>
    </row>
    <row r="59" spans="2:29" ht="15.75" customHeight="1">
      <c r="B59" s="32" t="s">
        <v>82</v>
      </c>
      <c r="C59" s="39">
        <f>(C58/(C58+D58+E58))*100</f>
        <v>32.835820895522389</v>
      </c>
      <c r="D59" s="39">
        <f>(D58/(C58+D58+E58))*100</f>
        <v>38.805970149253731</v>
      </c>
      <c r="E59" s="39">
        <f>(E58/(C58+D58+E58))*100</f>
        <v>28.35820895522388</v>
      </c>
      <c r="Z59" s="25" t="s">
        <v>121</v>
      </c>
      <c r="AA59" s="25">
        <v>3</v>
      </c>
      <c r="AB59" s="25">
        <v>3</v>
      </c>
      <c r="AC59" s="25">
        <v>3</v>
      </c>
    </row>
    <row r="60" spans="2:29" ht="15.75" customHeight="1">
      <c r="B60" s="70" t="s">
        <v>122</v>
      </c>
      <c r="C60" s="63"/>
      <c r="D60" s="63"/>
      <c r="E60" s="63"/>
      <c r="Z60" s="61" t="s">
        <v>82</v>
      </c>
      <c r="AA60" s="65">
        <f t="shared" ref="AA60:AC60" si="40">(AA59/AA50)*100</f>
        <v>100</v>
      </c>
      <c r="AB60" s="65">
        <f t="shared" si="40"/>
        <v>100</v>
      </c>
      <c r="AC60" s="65">
        <f t="shared" si="40"/>
        <v>100</v>
      </c>
    </row>
    <row r="61" spans="2:29" ht="15.75" customHeight="1">
      <c r="B61" s="7" t="s">
        <v>6</v>
      </c>
      <c r="C61" s="63">
        <v>12</v>
      </c>
      <c r="D61" s="63">
        <v>9</v>
      </c>
      <c r="E61" s="63">
        <v>12</v>
      </c>
      <c r="Z61" s="25" t="s">
        <v>123</v>
      </c>
      <c r="AA61" s="25">
        <v>3</v>
      </c>
      <c r="AB61" s="25">
        <v>3</v>
      </c>
      <c r="AC61" s="25">
        <v>3</v>
      </c>
    </row>
    <row r="62" spans="2:29" ht="15.75" customHeight="1">
      <c r="B62" s="32" t="s">
        <v>82</v>
      </c>
      <c r="C62" s="39">
        <f t="shared" ref="C62:E62" si="41">(C61/(C61+C63+C65))*100</f>
        <v>27.27272727272727</v>
      </c>
      <c r="D62" s="39">
        <f t="shared" si="41"/>
        <v>17.307692307692307</v>
      </c>
      <c r="E62" s="39">
        <f t="shared" si="41"/>
        <v>31.578947368421051</v>
      </c>
      <c r="Z62" s="61" t="s">
        <v>82</v>
      </c>
      <c r="AA62" s="65">
        <f t="shared" ref="AA62:AC62" si="42">(AA61/AA50)*100</f>
        <v>100</v>
      </c>
      <c r="AB62" s="65">
        <f t="shared" si="42"/>
        <v>100</v>
      </c>
      <c r="AC62" s="65">
        <f t="shared" si="42"/>
        <v>100</v>
      </c>
    </row>
    <row r="63" spans="2:29" ht="15.75" customHeight="1">
      <c r="B63" s="7" t="s">
        <v>7</v>
      </c>
      <c r="C63" s="63">
        <v>32</v>
      </c>
      <c r="D63" s="63">
        <v>43</v>
      </c>
      <c r="E63" s="63">
        <v>26</v>
      </c>
    </row>
    <row r="64" spans="2:29" ht="15.75" customHeight="1">
      <c r="B64" s="32" t="s">
        <v>82</v>
      </c>
      <c r="C64" s="39">
        <f t="shared" ref="C64:E64" si="43">(C63/(C61+C63+C65))*100</f>
        <v>72.727272727272734</v>
      </c>
      <c r="D64" s="39">
        <f t="shared" si="43"/>
        <v>82.692307692307693</v>
      </c>
      <c r="E64" s="39">
        <f t="shared" si="43"/>
        <v>68.421052631578945</v>
      </c>
      <c r="Z64" s="5" t="s">
        <v>124</v>
      </c>
      <c r="AA64" s="75">
        <f t="shared" ref="AA64:AC64" si="44">AA66+AA68+AA70</f>
        <v>8201</v>
      </c>
      <c r="AB64" s="75">
        <f t="shared" si="44"/>
        <v>8754</v>
      </c>
      <c r="AC64" s="75">
        <f t="shared" si="44"/>
        <v>9376</v>
      </c>
    </row>
    <row r="65" spans="2:29" ht="15.75" customHeight="1">
      <c r="B65" s="7" t="s">
        <v>109</v>
      </c>
      <c r="C65" s="63">
        <v>0</v>
      </c>
      <c r="D65" s="63">
        <v>0</v>
      </c>
      <c r="E65" s="63">
        <v>0</v>
      </c>
      <c r="Z65" s="32" t="s">
        <v>82</v>
      </c>
      <c r="AA65" s="77">
        <f t="shared" ref="AA65:AC65" si="45">(AA64/AA64)*100</f>
        <v>100</v>
      </c>
      <c r="AB65" s="77">
        <f t="shared" si="45"/>
        <v>100</v>
      </c>
      <c r="AC65" s="77">
        <f t="shared" si="45"/>
        <v>100</v>
      </c>
    </row>
    <row r="66" spans="2:29" ht="15.75" customHeight="1">
      <c r="B66" s="32" t="s">
        <v>82</v>
      </c>
      <c r="C66" s="39">
        <f t="shared" ref="C66:E66" si="46">(C65/(C61+C63+C65))*100</f>
        <v>0</v>
      </c>
      <c r="D66" s="39">
        <f t="shared" si="46"/>
        <v>0</v>
      </c>
      <c r="E66" s="39">
        <f t="shared" si="46"/>
        <v>0</v>
      </c>
      <c r="Z66" s="5" t="s">
        <v>125</v>
      </c>
      <c r="AA66" s="6">
        <v>1873</v>
      </c>
      <c r="AB66" s="6">
        <v>1934</v>
      </c>
      <c r="AC66" s="6">
        <v>2072</v>
      </c>
    </row>
    <row r="67" spans="2:29" ht="15.75" customHeight="1">
      <c r="C67" s="84"/>
      <c r="D67" s="84"/>
      <c r="E67" s="84"/>
      <c r="Z67" s="32" t="s">
        <v>82</v>
      </c>
      <c r="AA67" s="34">
        <f t="shared" ref="AA67:AC67" si="47">(AA66/AA64)*100</f>
        <v>22.838678209974393</v>
      </c>
      <c r="AB67" s="34">
        <f t="shared" si="47"/>
        <v>22.092757596527303</v>
      </c>
      <c r="AC67" s="34">
        <f t="shared" si="47"/>
        <v>22.09897610921502</v>
      </c>
    </row>
    <row r="68" spans="2:29" ht="15.75" customHeight="1">
      <c r="C68" s="84"/>
      <c r="D68" s="84"/>
      <c r="E68" s="84"/>
      <c r="Z68" s="5" t="s">
        <v>126</v>
      </c>
      <c r="AA68" s="6">
        <v>5458</v>
      </c>
      <c r="AB68" s="6">
        <v>5890</v>
      </c>
      <c r="AC68" s="6">
        <v>6324</v>
      </c>
    </row>
    <row r="69" spans="2:29" ht="15.75" customHeight="1">
      <c r="C69" s="84"/>
      <c r="D69" s="84"/>
      <c r="E69" s="84"/>
      <c r="Z69" s="32" t="s">
        <v>82</v>
      </c>
      <c r="AA69" s="34">
        <f t="shared" ref="AA69:AC69" si="48">(AA68/AA64)*100</f>
        <v>66.552859407389349</v>
      </c>
      <c r="AB69" s="34">
        <f t="shared" si="48"/>
        <v>67.283527530271883</v>
      </c>
      <c r="AC69" s="34">
        <f t="shared" si="48"/>
        <v>67.448805460750847</v>
      </c>
    </row>
    <row r="70" spans="2:29" ht="15.75" customHeight="1">
      <c r="C70" s="84"/>
      <c r="D70" s="84"/>
      <c r="E70" s="84"/>
      <c r="Z70" s="5" t="s">
        <v>127</v>
      </c>
      <c r="AA70" s="6">
        <v>870</v>
      </c>
      <c r="AB70" s="6">
        <v>930</v>
      </c>
      <c r="AC70" s="6">
        <v>980</v>
      </c>
    </row>
    <row r="71" spans="2:29" ht="15.75" customHeight="1">
      <c r="Z71" s="32" t="s">
        <v>82</v>
      </c>
      <c r="AA71" s="34">
        <f t="shared" ref="AA71:AC71" si="49">(AA70/AA64)*100</f>
        <v>10.608462382636263</v>
      </c>
      <c r="AB71" s="34">
        <f t="shared" si="49"/>
        <v>10.623714873200822</v>
      </c>
      <c r="AC71" s="34">
        <f t="shared" si="49"/>
        <v>10.452218430034129</v>
      </c>
    </row>
    <row r="72" spans="2:29" ht="15.75" customHeight="1">
      <c r="Z72" s="2" t="s">
        <v>128</v>
      </c>
      <c r="AA72" s="5"/>
      <c r="AB72" s="5"/>
      <c r="AC72" s="5"/>
    </row>
    <row r="73" spans="2:29" ht="15.75" customHeight="1">
      <c r="Z73" s="5" t="s">
        <v>129</v>
      </c>
      <c r="AA73" s="2">
        <f t="shared" ref="AA73:AC73" si="50">AA75+AA77+AA79</f>
        <v>1</v>
      </c>
      <c r="AB73" s="2">
        <f t="shared" si="50"/>
        <v>1</v>
      </c>
      <c r="AC73" s="2">
        <f t="shared" si="50"/>
        <v>1</v>
      </c>
    </row>
    <row r="74" spans="2:29" ht="15.75" customHeight="1">
      <c r="Z74" s="32" t="s">
        <v>82</v>
      </c>
      <c r="AA74" s="42">
        <f t="shared" ref="AA74:AC74" si="51">(AA73/AA73)*100</f>
        <v>100</v>
      </c>
      <c r="AB74" s="42">
        <f t="shared" si="51"/>
        <v>100</v>
      </c>
      <c r="AC74" s="42">
        <f t="shared" si="51"/>
        <v>100</v>
      </c>
    </row>
    <row r="75" spans="2:29" ht="15.75" customHeight="1">
      <c r="Z75" s="5" t="s">
        <v>130</v>
      </c>
      <c r="AA75" s="5">
        <v>0</v>
      </c>
      <c r="AB75" s="5">
        <v>0</v>
      </c>
      <c r="AC75" s="5">
        <v>0</v>
      </c>
    </row>
    <row r="76" spans="2:29" ht="15.75" customHeight="1">
      <c r="Z76" s="32" t="s">
        <v>82</v>
      </c>
      <c r="AA76" s="39">
        <f t="shared" ref="AA76:AC76" si="52">(AA75/AA73)*100</f>
        <v>0</v>
      </c>
      <c r="AB76" s="39">
        <f t="shared" si="52"/>
        <v>0</v>
      </c>
      <c r="AC76" s="39">
        <f t="shared" si="52"/>
        <v>0</v>
      </c>
    </row>
    <row r="77" spans="2:29" ht="15.75" customHeight="1">
      <c r="Z77" s="5" t="s">
        <v>131</v>
      </c>
      <c r="AA77" s="5">
        <v>0</v>
      </c>
      <c r="AB77" s="5">
        <v>0</v>
      </c>
      <c r="AC77" s="5"/>
    </row>
    <row r="78" spans="2:29" ht="15.75" customHeight="1">
      <c r="Z78" s="32" t="s">
        <v>82</v>
      </c>
      <c r="AA78" s="39">
        <f t="shared" ref="AA78:AC78" si="53">(AA77/AA73)*100</f>
        <v>0</v>
      </c>
      <c r="AB78" s="39">
        <f t="shared" si="53"/>
        <v>0</v>
      </c>
      <c r="AC78" s="39">
        <f t="shared" si="53"/>
        <v>0</v>
      </c>
    </row>
    <row r="79" spans="2:29" ht="15.75" customHeight="1">
      <c r="Z79" s="5" t="s">
        <v>132</v>
      </c>
      <c r="AA79" s="5">
        <v>1</v>
      </c>
      <c r="AB79" s="5">
        <v>1</v>
      </c>
      <c r="AC79" s="5">
        <v>1</v>
      </c>
    </row>
    <row r="80" spans="2:29" ht="15.75" customHeight="1">
      <c r="Z80" s="32" t="s">
        <v>82</v>
      </c>
      <c r="AA80" s="39">
        <f t="shared" ref="AA80:AC80" si="54">(AA79/AA73)*100</f>
        <v>100</v>
      </c>
      <c r="AB80" s="39">
        <f t="shared" si="54"/>
        <v>100</v>
      </c>
      <c r="AC80" s="39">
        <f t="shared" si="54"/>
        <v>100</v>
      </c>
    </row>
    <row r="81" spans="26:29" ht="15.75" customHeight="1"/>
    <row r="82" spans="26:29" ht="15.75" customHeight="1">
      <c r="Z82" s="5" t="s">
        <v>133</v>
      </c>
      <c r="AA82" s="6">
        <f t="shared" ref="AA82:AC82" si="55">AA84+AA86+AA88</f>
        <v>150</v>
      </c>
      <c r="AB82" s="6">
        <f t="shared" si="55"/>
        <v>260</v>
      </c>
      <c r="AC82" s="6">
        <f t="shared" si="55"/>
        <v>140</v>
      </c>
    </row>
    <row r="83" spans="26:29" ht="15.75" customHeight="1">
      <c r="Z83" s="32" t="s">
        <v>82</v>
      </c>
      <c r="AA83" s="42">
        <f t="shared" ref="AA83:AC83" si="56">(AA82/AA82)*100</f>
        <v>100</v>
      </c>
      <c r="AB83" s="42">
        <f t="shared" si="56"/>
        <v>100</v>
      </c>
      <c r="AC83" s="42">
        <f t="shared" si="56"/>
        <v>100</v>
      </c>
    </row>
    <row r="84" spans="26:29" ht="15.75" customHeight="1">
      <c r="Z84" s="5" t="s">
        <v>130</v>
      </c>
      <c r="AA84" s="6">
        <v>0</v>
      </c>
      <c r="AB84" s="6">
        <v>0</v>
      </c>
      <c r="AC84" s="6">
        <v>0</v>
      </c>
    </row>
    <row r="85" spans="26:29" ht="15.75" customHeight="1">
      <c r="Z85" s="32" t="s">
        <v>82</v>
      </c>
      <c r="AA85" s="49">
        <f t="shared" ref="AA85:AC85" si="57">(AA84/AA82)*100</f>
        <v>0</v>
      </c>
      <c r="AB85" s="49">
        <f t="shared" si="57"/>
        <v>0</v>
      </c>
      <c r="AC85" s="49">
        <f t="shared" si="57"/>
        <v>0</v>
      </c>
    </row>
    <row r="86" spans="26:29" ht="15.75" customHeight="1">
      <c r="Z86" s="5" t="s">
        <v>131</v>
      </c>
      <c r="AA86" s="6">
        <v>0</v>
      </c>
      <c r="AB86" s="6">
        <v>0</v>
      </c>
      <c r="AC86" s="6">
        <v>0</v>
      </c>
    </row>
    <row r="87" spans="26:29" ht="15.75" customHeight="1">
      <c r="Z87" s="32" t="s">
        <v>82</v>
      </c>
      <c r="AA87" s="49">
        <f t="shared" ref="AA87:AC87" si="58">(AA86/AA82)*100</f>
        <v>0</v>
      </c>
      <c r="AB87" s="49">
        <f t="shared" si="58"/>
        <v>0</v>
      </c>
      <c r="AC87" s="49">
        <f t="shared" si="58"/>
        <v>0</v>
      </c>
    </row>
    <row r="88" spans="26:29" ht="15.75" customHeight="1">
      <c r="Z88" s="5" t="s">
        <v>132</v>
      </c>
      <c r="AA88" s="6">
        <v>150</v>
      </c>
      <c r="AB88" s="6">
        <v>260</v>
      </c>
      <c r="AC88" s="6">
        <v>140</v>
      </c>
    </row>
    <row r="89" spans="26:29" ht="15.75" customHeight="1">
      <c r="Z89" s="32" t="s">
        <v>82</v>
      </c>
      <c r="AA89" s="49">
        <f t="shared" ref="AA89:AC89" si="59">(AA88/AA82)*100</f>
        <v>100</v>
      </c>
      <c r="AB89" s="49">
        <f t="shared" si="59"/>
        <v>100</v>
      </c>
      <c r="AC89" s="49">
        <f t="shared" si="59"/>
        <v>100</v>
      </c>
    </row>
    <row r="90" spans="26:29" ht="15.75" customHeight="1"/>
    <row r="91" spans="26:29" ht="15.75" customHeight="1"/>
    <row r="92" spans="26:29" ht="15.75" customHeight="1"/>
    <row r="93" spans="26:29" ht="15.75" customHeight="1"/>
    <row r="94" spans="26:29" ht="15.75" customHeight="1"/>
    <row r="95" spans="26:29" ht="15.75" customHeight="1"/>
    <row r="96" spans="26:29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4">
    <mergeCell ref="FH8:FJ8"/>
    <mergeCell ref="BS8:BU8"/>
    <mergeCell ref="BV8:BX8"/>
    <mergeCell ref="DF8:DH8"/>
    <mergeCell ref="DI8:DK8"/>
    <mergeCell ref="DL8:DN8"/>
    <mergeCell ref="DO8:DQ8"/>
    <mergeCell ref="DR8:DT8"/>
    <mergeCell ref="DF7:ER7"/>
    <mergeCell ref="ES7:FJ7"/>
    <mergeCell ref="AA8:AA9"/>
    <mergeCell ref="AB8:AB9"/>
    <mergeCell ref="AT8:AV8"/>
    <mergeCell ref="AW8:AY8"/>
    <mergeCell ref="AZ8:BB8"/>
    <mergeCell ref="BC8:BE8"/>
    <mergeCell ref="BF8:BH8"/>
    <mergeCell ref="BI8:BK8"/>
    <mergeCell ref="BM8:BO8"/>
    <mergeCell ref="BP8:BR8"/>
    <mergeCell ref="EV8:EX8"/>
    <mergeCell ref="EY8:FA8"/>
    <mergeCell ref="FB8:FD8"/>
    <mergeCell ref="FE8:FG8"/>
    <mergeCell ref="EP8:ER8"/>
    <mergeCell ref="ES8:EU8"/>
    <mergeCell ref="DU8:DW8"/>
    <mergeCell ref="DX8:DZ8"/>
    <mergeCell ref="EA8:EC8"/>
    <mergeCell ref="ED8:EF8"/>
    <mergeCell ref="EG8:EI8"/>
    <mergeCell ref="EJ8:EL8"/>
    <mergeCell ref="EM8:EO8"/>
    <mergeCell ref="CT8:CV8"/>
    <mergeCell ref="CW8:CY8"/>
    <mergeCell ref="CZ8:DB8"/>
    <mergeCell ref="B6:E6"/>
    <mergeCell ref="H6:K6"/>
    <mergeCell ref="AP6:AW6"/>
    <mergeCell ref="Z7:AC7"/>
    <mergeCell ref="AQ7:CJ7"/>
    <mergeCell ref="CK7:DE7"/>
    <mergeCell ref="AC8:AC9"/>
    <mergeCell ref="DC8:DE8"/>
    <mergeCell ref="CE8:CG8"/>
    <mergeCell ref="CH8:CJ8"/>
    <mergeCell ref="CK8:CM8"/>
    <mergeCell ref="CN8:CP8"/>
    <mergeCell ref="CQ8:CS8"/>
    <mergeCell ref="AP7:AP9"/>
    <mergeCell ref="AQ8:AS8"/>
    <mergeCell ref="Z47:AC47"/>
    <mergeCell ref="BY8:CA8"/>
    <mergeCell ref="CB8:CD8"/>
  </mergeCells>
  <pageMargins left="0.7" right="0.7" top="0.75" bottom="0.75" header="0" footer="0"/>
  <pageSetup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TUMACO</vt:lpstr>
      <vt:lpstr>HABI-T</vt:lpstr>
      <vt:lpstr>BARBACOAS</vt:lpstr>
      <vt:lpstr>EL CHARCO</vt:lpstr>
      <vt:lpstr>FRANCISCO PIZARRO</vt:lpstr>
      <vt:lpstr>LA TOLA</vt:lpstr>
      <vt:lpstr>MAGÜI PAYAN</vt:lpstr>
      <vt:lpstr>MOSQUERA</vt:lpstr>
      <vt:lpstr>OLAYA HERRERA</vt:lpstr>
      <vt:lpstr>ROBERTO PAYAN</vt:lpstr>
      <vt:lpstr>SANTA BARBARA</vt:lpstr>
      <vt:lpstr>REGISTRADURIA</vt:lpstr>
      <vt:lpstr>CANCELACIONES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TIC_CCT</dc:creator>
  <cp:lastModifiedBy>TIC_CCT</cp:lastModifiedBy>
  <dcterms:created xsi:type="dcterms:W3CDTF">2020-01-30T19:59:16Z</dcterms:created>
  <dcterms:modified xsi:type="dcterms:W3CDTF">2020-01-30T19:59:17Z</dcterms:modified>
</cp:coreProperties>
</file>